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outhierel\Documents\documents\Lau\Restauration Collective\BàO ADEME 2018\"/>
    </mc:Choice>
  </mc:AlternateContent>
  <bookViews>
    <workbookView xWindow="0" yWindow="0" windowWidth="15360" windowHeight="7680"/>
  </bookViews>
  <sheets>
    <sheet name="Méthode" sheetId="3" r:id="rId1"/>
    <sheet name="Tableau exemple" sheetId="2" r:id="rId2"/>
    <sheet name="SYNTHESE exemple" sheetId="7" r:id="rId3"/>
    <sheet name="Tableau mesure" sheetId="12" r:id="rId4"/>
    <sheet name="SYNTHESE" sheetId="13" r:id="rId5"/>
    <sheet name="ratios_A MASQUER" sheetId="6" state="hidden" r:id="rId6"/>
  </sheets>
  <definedNames>
    <definedName name="_xlnm.Print_Area" localSheetId="4">SYNTHESE!$A$1:$I$48</definedName>
    <definedName name="_xlnm.Print_Area" localSheetId="2">'SYNTHESE exemple'!$A$1:$I$48</definedName>
  </definedNames>
  <calcPr calcId="162913"/>
</workbook>
</file>

<file path=xl/calcChain.xml><?xml version="1.0" encoding="utf-8"?>
<calcChain xmlns="http://schemas.openxmlformats.org/spreadsheetml/2006/main">
  <c r="C53" i="7" l="1"/>
  <c r="C53" i="13"/>
  <c r="H81" i="12" l="1"/>
  <c r="J81" i="12"/>
  <c r="L81" i="12"/>
  <c r="N81" i="12"/>
  <c r="P81" i="12"/>
  <c r="R81" i="12"/>
  <c r="T81" i="12"/>
  <c r="V81" i="12"/>
  <c r="X81" i="12"/>
  <c r="Z81" i="12"/>
  <c r="AB81" i="12"/>
  <c r="AD81" i="12"/>
  <c r="AF81" i="12"/>
  <c r="AH81" i="12"/>
  <c r="AJ81" i="12"/>
  <c r="AL81" i="12"/>
  <c r="AN81" i="12"/>
  <c r="AP81" i="12"/>
  <c r="AR81" i="12"/>
  <c r="F81" i="2"/>
  <c r="AR81" i="2"/>
  <c r="AP81" i="2"/>
  <c r="AN81" i="2"/>
  <c r="AL81" i="2"/>
  <c r="AJ81" i="2"/>
  <c r="AH81" i="2"/>
  <c r="AF81" i="2"/>
  <c r="AD81" i="2"/>
  <c r="AB81" i="2"/>
  <c r="Z81" i="2"/>
  <c r="X81" i="2"/>
  <c r="V81" i="2"/>
  <c r="T81" i="2"/>
  <c r="R81" i="2"/>
  <c r="P81" i="2"/>
  <c r="N81" i="2"/>
  <c r="L81" i="2"/>
  <c r="J81" i="2"/>
  <c r="H81" i="2"/>
  <c r="F68" i="2"/>
  <c r="F69" i="2"/>
  <c r="F70" i="2"/>
  <c r="F72" i="2"/>
  <c r="F73" i="2"/>
  <c r="F5" i="13" l="1"/>
  <c r="F4" i="13"/>
  <c r="E3" i="13"/>
  <c r="F6" i="13"/>
  <c r="F91" i="12"/>
  <c r="F89" i="12"/>
  <c r="G45" i="13" s="1"/>
  <c r="F88" i="12"/>
  <c r="F34" i="13" s="1"/>
  <c r="F35" i="13" s="1"/>
  <c r="L87" i="12"/>
  <c r="AR86" i="12"/>
  <c r="AR87" i="12" s="1"/>
  <c r="AP86" i="12"/>
  <c r="AP87" i="12" s="1"/>
  <c r="AN86" i="12"/>
  <c r="AN87" i="12" s="1"/>
  <c r="AL86" i="12"/>
  <c r="AL87" i="12" s="1"/>
  <c r="AJ86" i="12"/>
  <c r="AJ87" i="12" s="1"/>
  <c r="AH86" i="12"/>
  <c r="AH87" i="12" s="1"/>
  <c r="AF86" i="12"/>
  <c r="AF87" i="12" s="1"/>
  <c r="AD86" i="12"/>
  <c r="AD87" i="12" s="1"/>
  <c r="AB86" i="12"/>
  <c r="AB87" i="12" s="1"/>
  <c r="Z86" i="12"/>
  <c r="Z87" i="12" s="1"/>
  <c r="X86" i="12"/>
  <c r="X87" i="12" s="1"/>
  <c r="V86" i="12"/>
  <c r="V87" i="12" s="1"/>
  <c r="T86" i="12"/>
  <c r="T87" i="12" s="1"/>
  <c r="R86" i="12"/>
  <c r="R87" i="12" s="1"/>
  <c r="P86" i="12"/>
  <c r="P87" i="12" s="1"/>
  <c r="N86" i="12"/>
  <c r="N87" i="12" s="1"/>
  <c r="L86" i="12"/>
  <c r="J86" i="12"/>
  <c r="J87" i="12" s="1"/>
  <c r="H86" i="12"/>
  <c r="H87" i="12" s="1"/>
  <c r="F86" i="12"/>
  <c r="F87" i="12" s="1"/>
  <c r="AT85" i="12"/>
  <c r="AR85" i="12"/>
  <c r="AP85" i="12"/>
  <c r="AN85" i="12"/>
  <c r="AL85" i="12"/>
  <c r="AJ85" i="12"/>
  <c r="AH85" i="12"/>
  <c r="AF85" i="12"/>
  <c r="AD85" i="12"/>
  <c r="AB85" i="12"/>
  <c r="Z85" i="12"/>
  <c r="X85" i="12"/>
  <c r="V85" i="12"/>
  <c r="T85" i="12"/>
  <c r="R85" i="12"/>
  <c r="P85" i="12"/>
  <c r="N85" i="12"/>
  <c r="L85" i="12"/>
  <c r="J85" i="12"/>
  <c r="H85" i="12"/>
  <c r="F85" i="12"/>
  <c r="AT84" i="12"/>
  <c r="AR84" i="12"/>
  <c r="AP84" i="12"/>
  <c r="AN84" i="12"/>
  <c r="AL84" i="12"/>
  <c r="AJ84" i="12"/>
  <c r="AH84" i="12"/>
  <c r="AF84" i="12"/>
  <c r="AD84" i="12"/>
  <c r="AB84" i="12"/>
  <c r="Z84" i="12"/>
  <c r="X84" i="12"/>
  <c r="V84" i="12"/>
  <c r="T84" i="12"/>
  <c r="R84" i="12"/>
  <c r="P84" i="12"/>
  <c r="N84" i="12"/>
  <c r="L84" i="12"/>
  <c r="J84" i="12"/>
  <c r="H84" i="12"/>
  <c r="F84" i="12"/>
  <c r="AR80" i="12"/>
  <c r="AP80" i="12"/>
  <c r="AN80" i="12"/>
  <c r="AL80" i="12"/>
  <c r="AJ80" i="12"/>
  <c r="AH80" i="12"/>
  <c r="AF80" i="12"/>
  <c r="AD80" i="12"/>
  <c r="AB80" i="12"/>
  <c r="Z80" i="12"/>
  <c r="X80" i="12"/>
  <c r="V80" i="12"/>
  <c r="T80" i="12"/>
  <c r="R80" i="12"/>
  <c r="P80" i="12"/>
  <c r="AR73" i="12"/>
  <c r="AP73" i="12"/>
  <c r="AN73" i="12"/>
  <c r="AL73" i="12"/>
  <c r="AJ73" i="12"/>
  <c r="AH73" i="12"/>
  <c r="AF73" i="12"/>
  <c r="AD73" i="12"/>
  <c r="AB73" i="12"/>
  <c r="Z73" i="12"/>
  <c r="X73" i="12"/>
  <c r="V73" i="12"/>
  <c r="T73" i="12"/>
  <c r="R73" i="12"/>
  <c r="P73" i="12"/>
  <c r="N73" i="12"/>
  <c r="L73" i="12"/>
  <c r="J73" i="12"/>
  <c r="H73" i="12"/>
  <c r="F73" i="12"/>
  <c r="AR72" i="12"/>
  <c r="AP72" i="12"/>
  <c r="AN72" i="12"/>
  <c r="AL72" i="12"/>
  <c r="AJ72" i="12"/>
  <c r="AH72" i="12"/>
  <c r="AF72" i="12"/>
  <c r="AD72" i="12"/>
  <c r="AB72" i="12"/>
  <c r="Z72" i="12"/>
  <c r="X72" i="12"/>
  <c r="V72" i="12"/>
  <c r="T72" i="12"/>
  <c r="R72" i="12"/>
  <c r="P72" i="12"/>
  <c r="L72" i="12"/>
  <c r="J72" i="12"/>
  <c r="H72" i="12"/>
  <c r="F72" i="12"/>
  <c r="AR71" i="12"/>
  <c r="AP71" i="12"/>
  <c r="AN71" i="12"/>
  <c r="AL71" i="12"/>
  <c r="AJ71" i="12"/>
  <c r="AH71" i="12"/>
  <c r="AF71" i="12"/>
  <c r="AD71" i="12"/>
  <c r="AB71" i="12"/>
  <c r="Z71" i="12"/>
  <c r="X71" i="12"/>
  <c r="V71" i="12"/>
  <c r="T71" i="12"/>
  <c r="R71" i="12"/>
  <c r="P71" i="12"/>
  <c r="L71" i="12"/>
  <c r="J71" i="12"/>
  <c r="H71" i="12"/>
  <c r="F71" i="12"/>
  <c r="AR70" i="12"/>
  <c r="AP70" i="12"/>
  <c r="AN70" i="12"/>
  <c r="AL70" i="12"/>
  <c r="AJ70" i="12"/>
  <c r="AH70" i="12"/>
  <c r="AF70" i="12"/>
  <c r="AD70" i="12"/>
  <c r="AB70" i="12"/>
  <c r="Z70" i="12"/>
  <c r="X70" i="12"/>
  <c r="V70" i="12"/>
  <c r="T70" i="12"/>
  <c r="R70" i="12"/>
  <c r="P70" i="12"/>
  <c r="L70" i="12"/>
  <c r="J70" i="12"/>
  <c r="H70" i="12"/>
  <c r="F70" i="12"/>
  <c r="AR69" i="12"/>
  <c r="AP69" i="12"/>
  <c r="AN69" i="12"/>
  <c r="AL69" i="12"/>
  <c r="AJ69" i="12"/>
  <c r="AH69" i="12"/>
  <c r="AH74" i="12" s="1"/>
  <c r="AF69" i="12"/>
  <c r="AD69" i="12"/>
  <c r="AB69" i="12"/>
  <c r="Z69" i="12"/>
  <c r="X69" i="12"/>
  <c r="V69" i="12"/>
  <c r="T69" i="12"/>
  <c r="R69" i="12"/>
  <c r="R74" i="12" s="1"/>
  <c r="P69" i="12"/>
  <c r="L69" i="12"/>
  <c r="J69" i="12"/>
  <c r="H69" i="12"/>
  <c r="F69" i="12"/>
  <c r="AR68" i="12"/>
  <c r="AP68" i="12"/>
  <c r="AP74" i="12" s="1"/>
  <c r="AN68" i="12"/>
  <c r="AN74" i="12" s="1"/>
  <c r="AL68" i="12"/>
  <c r="AL74" i="12" s="1"/>
  <c r="AJ68" i="12"/>
  <c r="AH68" i="12"/>
  <c r="AF68" i="12"/>
  <c r="AF74" i="12" s="1"/>
  <c r="AD68" i="12"/>
  <c r="AD74" i="12" s="1"/>
  <c r="AB68" i="12"/>
  <c r="Z68" i="12"/>
  <c r="Z74" i="12" s="1"/>
  <c r="X68" i="12"/>
  <c r="X74" i="12" s="1"/>
  <c r="V68" i="12"/>
  <c r="V74" i="12" s="1"/>
  <c r="T68" i="12"/>
  <c r="R68" i="12"/>
  <c r="P68" i="12"/>
  <c r="P74" i="12" s="1"/>
  <c r="L68" i="12"/>
  <c r="J68" i="12"/>
  <c r="H68" i="12"/>
  <c r="F68" i="12"/>
  <c r="AS65" i="12"/>
  <c r="AQ65" i="12"/>
  <c r="AO65" i="12"/>
  <c r="AM65" i="12"/>
  <c r="AK65" i="12"/>
  <c r="AI65" i="12"/>
  <c r="AG65" i="12"/>
  <c r="AE65" i="12"/>
  <c r="AC65" i="12"/>
  <c r="AA65" i="12"/>
  <c r="Y65" i="12"/>
  <c r="W65" i="12"/>
  <c r="U65" i="12"/>
  <c r="S65" i="12"/>
  <c r="Q65" i="12"/>
  <c r="O65" i="12"/>
  <c r="N70" i="12" s="1"/>
  <c r="M65" i="12"/>
  <c r="K65" i="12"/>
  <c r="I65" i="12"/>
  <c r="G65" i="12"/>
  <c r="AS64" i="12"/>
  <c r="AQ64" i="12"/>
  <c r="AO64" i="12"/>
  <c r="AM64" i="12"/>
  <c r="AK64" i="12"/>
  <c r="AI64" i="12"/>
  <c r="AG64" i="12"/>
  <c r="AE64" i="12"/>
  <c r="AC64" i="12"/>
  <c r="AA64" i="12"/>
  <c r="Y64" i="12"/>
  <c r="W64" i="12"/>
  <c r="U64" i="12"/>
  <c r="S64" i="12"/>
  <c r="Q64" i="12"/>
  <c r="O64" i="12"/>
  <c r="M64" i="12"/>
  <c r="K64" i="12"/>
  <c r="I64" i="12"/>
  <c r="G64" i="12"/>
  <c r="AS63" i="12"/>
  <c r="AQ63" i="12"/>
  <c r="AO63" i="12"/>
  <c r="AM63" i="12"/>
  <c r="AK63" i="12"/>
  <c r="AI63" i="12"/>
  <c r="AG63" i="12"/>
  <c r="AE63" i="12"/>
  <c r="AC63" i="12"/>
  <c r="AA63" i="12"/>
  <c r="Y63" i="12"/>
  <c r="W63" i="12"/>
  <c r="U63" i="12"/>
  <c r="S63" i="12"/>
  <c r="Q63" i="12"/>
  <c r="O63" i="12"/>
  <c r="N72" i="12" s="1"/>
  <c r="M63" i="12"/>
  <c r="K63" i="12"/>
  <c r="I63" i="12"/>
  <c r="G63" i="12"/>
  <c r="AS62" i="12"/>
  <c r="AQ62" i="12"/>
  <c r="AO62" i="12"/>
  <c r="AM62" i="12"/>
  <c r="AK62" i="12"/>
  <c r="AI62" i="12"/>
  <c r="AG62" i="12"/>
  <c r="AE62" i="12"/>
  <c r="AC62" i="12"/>
  <c r="AA62" i="12"/>
  <c r="Y62" i="12"/>
  <c r="W62" i="12"/>
  <c r="U62" i="12"/>
  <c r="S62" i="12"/>
  <c r="Q62" i="12"/>
  <c r="O62" i="12"/>
  <c r="M62" i="12"/>
  <c r="K62" i="12"/>
  <c r="I62" i="12"/>
  <c r="G62" i="12"/>
  <c r="AS61" i="12"/>
  <c r="AQ61" i="12"/>
  <c r="AO61" i="12"/>
  <c r="AM61" i="12"/>
  <c r="AK61" i="12"/>
  <c r="AI61" i="12"/>
  <c r="AG61" i="12"/>
  <c r="AE61" i="12"/>
  <c r="AC61" i="12"/>
  <c r="AA61" i="12"/>
  <c r="Y61" i="12"/>
  <c r="W61" i="12"/>
  <c r="U61" i="12"/>
  <c r="S61" i="12"/>
  <c r="Q61" i="12"/>
  <c r="O61" i="12"/>
  <c r="M61" i="12"/>
  <c r="K61" i="12"/>
  <c r="I61" i="12"/>
  <c r="G61" i="12"/>
  <c r="AS60" i="12"/>
  <c r="AQ60" i="12"/>
  <c r="AO60" i="12"/>
  <c r="AM60" i="12"/>
  <c r="AK60" i="12"/>
  <c r="AI60" i="12"/>
  <c r="AG60" i="12"/>
  <c r="AE60" i="12"/>
  <c r="AC60" i="12"/>
  <c r="AA60" i="12"/>
  <c r="Y60" i="12"/>
  <c r="W60" i="12"/>
  <c r="U60" i="12"/>
  <c r="S60" i="12"/>
  <c r="R66" i="12" s="1"/>
  <c r="Q60" i="12"/>
  <c r="O60" i="12"/>
  <c r="M60" i="12"/>
  <c r="K60" i="12"/>
  <c r="I60" i="12"/>
  <c r="G60" i="12"/>
  <c r="AS59" i="12"/>
  <c r="AQ59" i="12"/>
  <c r="AO59" i="12"/>
  <c r="AM59" i="12"/>
  <c r="AK59" i="12"/>
  <c r="AI59" i="12"/>
  <c r="AG59" i="12"/>
  <c r="AE59" i="12"/>
  <c r="AC59" i="12"/>
  <c r="AA59" i="12"/>
  <c r="Y59" i="12"/>
  <c r="W59" i="12"/>
  <c r="U59" i="12"/>
  <c r="S59" i="12"/>
  <c r="Q59" i="12"/>
  <c r="O59" i="12"/>
  <c r="M59" i="12"/>
  <c r="K59" i="12"/>
  <c r="I59" i="12"/>
  <c r="G59" i="12"/>
  <c r="AS58" i="12"/>
  <c r="AQ58" i="12"/>
  <c r="AO58" i="12"/>
  <c r="AM58" i="12"/>
  <c r="AK58" i="12"/>
  <c r="AI58" i="12"/>
  <c r="AG58" i="12"/>
  <c r="AE58" i="12"/>
  <c r="AC58" i="12"/>
  <c r="AA58" i="12"/>
  <c r="Y58" i="12"/>
  <c r="W58" i="12"/>
  <c r="U58" i="12"/>
  <c r="S58" i="12"/>
  <c r="Q58" i="12"/>
  <c r="O58" i="12"/>
  <c r="N71" i="12" s="1"/>
  <c r="M58" i="12"/>
  <c r="K58" i="12"/>
  <c r="I58" i="12"/>
  <c r="G58" i="12"/>
  <c r="AS57" i="12"/>
  <c r="AQ57" i="12"/>
  <c r="AO57" i="12"/>
  <c r="AM57" i="12"/>
  <c r="AK57" i="12"/>
  <c r="AI57" i="12"/>
  <c r="AG57" i="12"/>
  <c r="AE57" i="12"/>
  <c r="AC57" i="12"/>
  <c r="AA57" i="12"/>
  <c r="Y57" i="12"/>
  <c r="W57" i="12"/>
  <c r="U57" i="12"/>
  <c r="S57" i="12"/>
  <c r="Q57" i="12"/>
  <c r="O57" i="12"/>
  <c r="M57" i="12"/>
  <c r="K57" i="12"/>
  <c r="I57" i="12"/>
  <c r="G57" i="12"/>
  <c r="AS56" i="12"/>
  <c r="AQ56" i="12"/>
  <c r="AO56" i="12"/>
  <c r="AM56" i="12"/>
  <c r="AK56" i="12"/>
  <c r="AI56" i="12"/>
  <c r="AG56" i="12"/>
  <c r="AE56" i="12"/>
  <c r="AC56" i="12"/>
  <c r="AA56" i="12"/>
  <c r="Y56" i="12"/>
  <c r="W56" i="12"/>
  <c r="U56" i="12"/>
  <c r="S56" i="12"/>
  <c r="Q56" i="12"/>
  <c r="O56" i="12"/>
  <c r="M56" i="12"/>
  <c r="K56" i="12"/>
  <c r="I56" i="12"/>
  <c r="G56" i="12"/>
  <c r="AS55" i="12"/>
  <c r="AQ55" i="12"/>
  <c r="AO55" i="12"/>
  <c r="AM55" i="12"/>
  <c r="AK55" i="12"/>
  <c r="AI55" i="12"/>
  <c r="AG55" i="12"/>
  <c r="AE55" i="12"/>
  <c r="AC55" i="12"/>
  <c r="AA55" i="12"/>
  <c r="Y55" i="12"/>
  <c r="W55" i="12"/>
  <c r="U55" i="12"/>
  <c r="S55" i="12"/>
  <c r="Q55" i="12"/>
  <c r="O55" i="12"/>
  <c r="M55" i="12"/>
  <c r="K55" i="12"/>
  <c r="I55" i="12"/>
  <c r="G55" i="12"/>
  <c r="AS54" i="12"/>
  <c r="AQ54" i="12"/>
  <c r="AO54" i="12"/>
  <c r="AM54" i="12"/>
  <c r="AK54" i="12"/>
  <c r="AI54" i="12"/>
  <c r="AG54" i="12"/>
  <c r="AE54" i="12"/>
  <c r="AC54" i="12"/>
  <c r="AA54" i="12"/>
  <c r="Y54" i="12"/>
  <c r="W54" i="12"/>
  <c r="U54" i="12"/>
  <c r="S54" i="12"/>
  <c r="Q54" i="12"/>
  <c r="O54" i="12"/>
  <c r="M54" i="12"/>
  <c r="K54" i="12"/>
  <c r="I54" i="12"/>
  <c r="G54" i="12"/>
  <c r="AS53" i="12"/>
  <c r="AQ53" i="12"/>
  <c r="AO53" i="12"/>
  <c r="AM53" i="12"/>
  <c r="AK53" i="12"/>
  <c r="AI53" i="12"/>
  <c r="AG53" i="12"/>
  <c r="AE53" i="12"/>
  <c r="AC53" i="12"/>
  <c r="AA53" i="12"/>
  <c r="Y53" i="12"/>
  <c r="W53" i="12"/>
  <c r="U53" i="12"/>
  <c r="S53" i="12"/>
  <c r="Q53" i="12"/>
  <c r="O53" i="12"/>
  <c r="M53" i="12"/>
  <c r="K53" i="12"/>
  <c r="I53" i="12"/>
  <c r="G53" i="12"/>
  <c r="AS52" i="12"/>
  <c r="AQ52" i="12"/>
  <c r="AO52" i="12"/>
  <c r="AM52" i="12"/>
  <c r="AK52" i="12"/>
  <c r="AI52" i="12"/>
  <c r="AG52" i="12"/>
  <c r="AE52" i="12"/>
  <c r="AC52" i="12"/>
  <c r="AA52" i="12"/>
  <c r="Y52" i="12"/>
  <c r="W52" i="12"/>
  <c r="U52" i="12"/>
  <c r="S52" i="12"/>
  <c r="Q52" i="12"/>
  <c r="O52" i="12"/>
  <c r="M52" i="12"/>
  <c r="K52" i="12"/>
  <c r="I52" i="12"/>
  <c r="G52" i="12"/>
  <c r="AS51" i="12"/>
  <c r="AQ51" i="12"/>
  <c r="AO51" i="12"/>
  <c r="AM51" i="12"/>
  <c r="AK51" i="12"/>
  <c r="AI51" i="12"/>
  <c r="AG51" i="12"/>
  <c r="AE51" i="12"/>
  <c r="AC51" i="12"/>
  <c r="AA51" i="12"/>
  <c r="Y51" i="12"/>
  <c r="W51" i="12"/>
  <c r="U51" i="12"/>
  <c r="S51" i="12"/>
  <c r="Q51" i="12"/>
  <c r="O51" i="12"/>
  <c r="N69" i="12" s="1"/>
  <c r="M51" i="12"/>
  <c r="K51" i="12"/>
  <c r="I51" i="12"/>
  <c r="G51" i="12"/>
  <c r="AS50" i="12"/>
  <c r="AQ50" i="12"/>
  <c r="AO50" i="12"/>
  <c r="AM50" i="12"/>
  <c r="AK50" i="12"/>
  <c r="AI50" i="12"/>
  <c r="AG50" i="12"/>
  <c r="AE50" i="12"/>
  <c r="AC50" i="12"/>
  <c r="AA50" i="12"/>
  <c r="Y50" i="12"/>
  <c r="W50" i="12"/>
  <c r="U50" i="12"/>
  <c r="S50" i="12"/>
  <c r="Q50" i="12"/>
  <c r="O50" i="12"/>
  <c r="M50" i="12"/>
  <c r="K50" i="12"/>
  <c r="I50" i="12"/>
  <c r="G50" i="12"/>
  <c r="AS49" i="12"/>
  <c r="AR66" i="12" s="1"/>
  <c r="AQ49" i="12"/>
  <c r="AP66" i="12" s="1"/>
  <c r="AO49" i="12"/>
  <c r="AN66" i="12" s="1"/>
  <c r="AM49" i="12"/>
  <c r="AL66" i="12" s="1"/>
  <c r="AK49" i="12"/>
  <c r="AJ66" i="12" s="1"/>
  <c r="AI49" i="12"/>
  <c r="AH66" i="12" s="1"/>
  <c r="AG49" i="12"/>
  <c r="AF66" i="12" s="1"/>
  <c r="AE49" i="12"/>
  <c r="AD66" i="12" s="1"/>
  <c r="AC49" i="12"/>
  <c r="AB66" i="12" s="1"/>
  <c r="AA49" i="12"/>
  <c r="Z66" i="12" s="1"/>
  <c r="Y49" i="12"/>
  <c r="X66" i="12" s="1"/>
  <c r="W49" i="12"/>
  <c r="V66" i="12" s="1"/>
  <c r="U49" i="12"/>
  <c r="T66" i="12" s="1"/>
  <c r="S49" i="12"/>
  <c r="Q49" i="12"/>
  <c r="P66" i="12" s="1"/>
  <c r="O49" i="12"/>
  <c r="N68" i="12" s="1"/>
  <c r="N74" i="12" s="1"/>
  <c r="M49" i="12"/>
  <c r="L66" i="12" s="1"/>
  <c r="K49" i="12"/>
  <c r="J66" i="12" s="1"/>
  <c r="I49" i="12"/>
  <c r="H66" i="12" s="1"/>
  <c r="G49" i="12"/>
  <c r="F66" i="12" s="1"/>
  <c r="AR45" i="12"/>
  <c r="AP45" i="12"/>
  <c r="AN45" i="12"/>
  <c r="AL45" i="12"/>
  <c r="AJ45" i="12"/>
  <c r="AH45" i="12"/>
  <c r="AF45" i="12"/>
  <c r="AD45" i="12"/>
  <c r="AB45" i="12"/>
  <c r="Z45" i="12"/>
  <c r="X45" i="12"/>
  <c r="V45" i="12"/>
  <c r="T45" i="12"/>
  <c r="R45" i="12"/>
  <c r="P45" i="12"/>
  <c r="N45" i="12"/>
  <c r="L45" i="12"/>
  <c r="J45" i="12"/>
  <c r="H45" i="12"/>
  <c r="F45" i="12"/>
  <c r="AR38" i="12"/>
  <c r="AR46" i="12" s="1"/>
  <c r="AP38" i="12"/>
  <c r="AP46" i="12" s="1"/>
  <c r="AN38" i="12"/>
  <c r="AN46" i="12" s="1"/>
  <c r="AL38" i="12"/>
  <c r="AL46" i="12" s="1"/>
  <c r="AJ38" i="12"/>
  <c r="AJ46" i="12" s="1"/>
  <c r="AH38" i="12"/>
  <c r="AH46" i="12" s="1"/>
  <c r="AF38" i="12"/>
  <c r="AF46" i="12" s="1"/>
  <c r="AD38" i="12"/>
  <c r="AD46" i="12" s="1"/>
  <c r="AB38" i="12"/>
  <c r="AB46" i="12" s="1"/>
  <c r="Z38" i="12"/>
  <c r="Z46" i="12" s="1"/>
  <c r="X38" i="12"/>
  <c r="X46" i="12" s="1"/>
  <c r="V38" i="12"/>
  <c r="V46" i="12" s="1"/>
  <c r="T38" i="12"/>
  <c r="T46" i="12" s="1"/>
  <c r="R38" i="12"/>
  <c r="R46" i="12" s="1"/>
  <c r="P38" i="12"/>
  <c r="P46" i="12" s="1"/>
  <c r="N38" i="12"/>
  <c r="N46" i="12" s="1"/>
  <c r="L38" i="12"/>
  <c r="L46" i="12" s="1"/>
  <c r="J38" i="12"/>
  <c r="J46" i="12" s="1"/>
  <c r="H38" i="12"/>
  <c r="H46" i="12" s="1"/>
  <c r="F38" i="12"/>
  <c r="F46" i="12" s="1"/>
  <c r="AR30" i="12"/>
  <c r="AP30" i="12"/>
  <c r="AN30" i="12"/>
  <c r="AL30" i="12"/>
  <c r="AJ30" i="12"/>
  <c r="AH30" i="12"/>
  <c r="AF30" i="12"/>
  <c r="AD30" i="12"/>
  <c r="AB30" i="12"/>
  <c r="Z30" i="12"/>
  <c r="X30" i="12"/>
  <c r="V30" i="12"/>
  <c r="T30" i="12"/>
  <c r="R30" i="12"/>
  <c r="P30" i="12"/>
  <c r="N30" i="12"/>
  <c r="L30" i="12"/>
  <c r="J30" i="12"/>
  <c r="H30" i="12"/>
  <c r="F30" i="12"/>
  <c r="AR25" i="12"/>
  <c r="AP25" i="12"/>
  <c r="AN25" i="12"/>
  <c r="AL25" i="12"/>
  <c r="AJ25" i="12"/>
  <c r="AH25" i="12"/>
  <c r="AF25" i="12"/>
  <c r="AD25" i="12"/>
  <c r="AB25" i="12"/>
  <c r="Z25" i="12"/>
  <c r="X25" i="12"/>
  <c r="V25" i="12"/>
  <c r="T25" i="12"/>
  <c r="R25" i="12"/>
  <c r="P25" i="12"/>
  <c r="N25" i="12"/>
  <c r="L25" i="12"/>
  <c r="J25" i="12"/>
  <c r="H25" i="12"/>
  <c r="F25" i="12"/>
  <c r="F88" i="2"/>
  <c r="H57" i="13" l="1"/>
  <c r="F51" i="13"/>
  <c r="H55" i="13" s="1"/>
  <c r="F74" i="12"/>
  <c r="F76" i="12" s="1"/>
  <c r="G15" i="13"/>
  <c r="R79" i="12"/>
  <c r="R75" i="12"/>
  <c r="R77" i="12"/>
  <c r="R82" i="12"/>
  <c r="R76" i="12"/>
  <c r="R78" i="12"/>
  <c r="AH77" i="12"/>
  <c r="AH79" i="12"/>
  <c r="AH75" i="12"/>
  <c r="AH78" i="12"/>
  <c r="AH82" i="12"/>
  <c r="AH76" i="12"/>
  <c r="Z78" i="12"/>
  <c r="Z82" i="12"/>
  <c r="Z76" i="12"/>
  <c r="Z79" i="12"/>
  <c r="Z75" i="12"/>
  <c r="Z77" i="12"/>
  <c r="AP82" i="12"/>
  <c r="AP76" i="12"/>
  <c r="AP78" i="12"/>
  <c r="AP77" i="12"/>
  <c r="AP79" i="12"/>
  <c r="AP75" i="12"/>
  <c r="J74" i="12"/>
  <c r="P82" i="12"/>
  <c r="P79" i="12"/>
  <c r="P78" i="12"/>
  <c r="P77" i="12"/>
  <c r="P76" i="12"/>
  <c r="P75" i="12"/>
  <c r="X82" i="12"/>
  <c r="X79" i="12"/>
  <c r="X78" i="12"/>
  <c r="X77" i="12"/>
  <c r="X76" i="12"/>
  <c r="X75" i="12"/>
  <c r="AF82" i="12"/>
  <c r="AF79" i="12"/>
  <c r="AF78" i="12"/>
  <c r="AF77" i="12"/>
  <c r="AF76" i="12"/>
  <c r="AF75" i="12"/>
  <c r="AN82" i="12"/>
  <c r="AN79" i="12"/>
  <c r="AN78" i="12"/>
  <c r="AN77" i="12"/>
  <c r="AN76" i="12"/>
  <c r="AN75" i="12"/>
  <c r="T74" i="12"/>
  <c r="AB74" i="12"/>
  <c r="AJ74" i="12"/>
  <c r="AR74" i="12"/>
  <c r="N82" i="12"/>
  <c r="N79" i="12"/>
  <c r="N80" i="12" s="1"/>
  <c r="N78" i="12"/>
  <c r="N77" i="12"/>
  <c r="N76" i="12"/>
  <c r="N75" i="12"/>
  <c r="L74" i="12"/>
  <c r="V82" i="12"/>
  <c r="V79" i="12"/>
  <c r="V78" i="12"/>
  <c r="V77" i="12"/>
  <c r="V76" i="12"/>
  <c r="V75" i="12"/>
  <c r="AD82" i="12"/>
  <c r="AD79" i="12"/>
  <c r="AD78" i="12"/>
  <c r="AD77" i="12"/>
  <c r="AD76" i="12"/>
  <c r="AD75" i="12"/>
  <c r="AL82" i="12"/>
  <c r="AL79" i="12"/>
  <c r="AL78" i="12"/>
  <c r="AL77" i="12"/>
  <c r="AL76" i="12"/>
  <c r="AL75" i="12"/>
  <c r="H74" i="12"/>
  <c r="N66" i="12"/>
  <c r="G64" i="2"/>
  <c r="H52" i="13" l="1"/>
  <c r="F77" i="12"/>
  <c r="F81" i="12"/>
  <c r="F82" i="12" s="1"/>
  <c r="F75" i="12"/>
  <c r="H54" i="13"/>
  <c r="F78" i="12"/>
  <c r="F79" i="12"/>
  <c r="F80" i="12" s="1"/>
  <c r="H56" i="13"/>
  <c r="H53" i="13"/>
  <c r="G11" i="13"/>
  <c r="G12" i="13" s="1"/>
  <c r="G46" i="13" s="1"/>
  <c r="H82" i="12"/>
  <c r="H78" i="12"/>
  <c r="H79" i="12" s="1"/>
  <c r="H80" i="12" s="1"/>
  <c r="H77" i="12"/>
  <c r="H76" i="12"/>
  <c r="H75" i="12"/>
  <c r="AB77" i="12"/>
  <c r="AB75" i="12"/>
  <c r="AB82" i="12"/>
  <c r="AB79" i="12"/>
  <c r="AB78" i="12"/>
  <c r="AB76" i="12"/>
  <c r="J82" i="12"/>
  <c r="J76" i="12"/>
  <c r="J78" i="12"/>
  <c r="J77" i="12"/>
  <c r="J79" i="12"/>
  <c r="J80" i="12" s="1"/>
  <c r="J75" i="12"/>
  <c r="T82" i="12"/>
  <c r="T79" i="12"/>
  <c r="T78" i="12"/>
  <c r="T76" i="12"/>
  <c r="T77" i="12"/>
  <c r="T75" i="12"/>
  <c r="AR82" i="12"/>
  <c r="AR79" i="12"/>
  <c r="AR77" i="12"/>
  <c r="AR75" i="12"/>
  <c r="AR78" i="12"/>
  <c r="AR76" i="12"/>
  <c r="L82" i="12"/>
  <c r="L79" i="12"/>
  <c r="L80" i="12" s="1"/>
  <c r="L77" i="12"/>
  <c r="L75" i="12"/>
  <c r="L78" i="12"/>
  <c r="L76" i="12"/>
  <c r="AJ82" i="12"/>
  <c r="AJ79" i="12"/>
  <c r="AJ78" i="12"/>
  <c r="AJ76" i="12"/>
  <c r="AJ77" i="12"/>
  <c r="AJ75" i="12"/>
  <c r="AR73" i="2"/>
  <c r="AP73" i="2"/>
  <c r="AN73" i="2"/>
  <c r="AL73" i="2"/>
  <c r="AJ73" i="2"/>
  <c r="AH73" i="2"/>
  <c r="AF73" i="2"/>
  <c r="AD73" i="2"/>
  <c r="AB73" i="2"/>
  <c r="Z73" i="2"/>
  <c r="X73" i="2"/>
  <c r="V73" i="2"/>
  <c r="T73" i="2"/>
  <c r="R73" i="2"/>
  <c r="P73" i="2"/>
  <c r="N73" i="2"/>
  <c r="L73" i="2"/>
  <c r="J73" i="2"/>
  <c r="H73" i="2"/>
  <c r="AR72" i="2"/>
  <c r="AP72" i="2"/>
  <c r="AN72" i="2"/>
  <c r="AL72" i="2"/>
  <c r="AJ72" i="2"/>
  <c r="AH72" i="2"/>
  <c r="AF72" i="2"/>
  <c r="AD72" i="2"/>
  <c r="AB72" i="2"/>
  <c r="Z72" i="2"/>
  <c r="T72" i="2"/>
  <c r="R72" i="2"/>
  <c r="P72" i="2"/>
  <c r="AR71" i="2"/>
  <c r="AP71" i="2"/>
  <c r="AN71" i="2"/>
  <c r="AL71" i="2"/>
  <c r="AJ71" i="2"/>
  <c r="AH71" i="2"/>
  <c r="AF71" i="2"/>
  <c r="AD71" i="2"/>
  <c r="AB71" i="2"/>
  <c r="Z71" i="2"/>
  <c r="T71" i="2"/>
  <c r="R71" i="2"/>
  <c r="P71" i="2"/>
  <c r="N71" i="2"/>
  <c r="L71" i="2"/>
  <c r="J71" i="2"/>
  <c r="H71" i="2"/>
  <c r="AR70" i="2"/>
  <c r="AP70" i="2"/>
  <c r="AN70" i="2"/>
  <c r="AL70" i="2"/>
  <c r="AJ70" i="2"/>
  <c r="AH70" i="2"/>
  <c r="AF70" i="2"/>
  <c r="AD70" i="2"/>
  <c r="AB70" i="2"/>
  <c r="Z70" i="2"/>
  <c r="T70" i="2"/>
  <c r="R70" i="2"/>
  <c r="P70" i="2"/>
  <c r="AR69" i="2"/>
  <c r="AP69" i="2"/>
  <c r="AN69" i="2"/>
  <c r="AL69" i="2"/>
  <c r="AJ69" i="2"/>
  <c r="AH69" i="2"/>
  <c r="AF69" i="2"/>
  <c r="AD69" i="2"/>
  <c r="AB69" i="2"/>
  <c r="Z69" i="2"/>
  <c r="T69" i="2"/>
  <c r="R69" i="2"/>
  <c r="P69" i="2"/>
  <c r="AR68" i="2"/>
  <c r="AP68" i="2"/>
  <c r="AN68" i="2"/>
  <c r="AL68" i="2"/>
  <c r="AJ68" i="2"/>
  <c r="AH68" i="2"/>
  <c r="AF68" i="2"/>
  <c r="AD68" i="2"/>
  <c r="AB68" i="2"/>
  <c r="Z68" i="2"/>
  <c r="T68" i="2"/>
  <c r="R68" i="2"/>
  <c r="P68" i="2"/>
  <c r="H30" i="2"/>
  <c r="J30" i="2"/>
  <c r="L30" i="2"/>
  <c r="N30" i="2"/>
  <c r="P30" i="2"/>
  <c r="R30" i="2"/>
  <c r="T30" i="2"/>
  <c r="V30" i="2"/>
  <c r="X30" i="2"/>
  <c r="Z30" i="2"/>
  <c r="AB30" i="2"/>
  <c r="AD30" i="2"/>
  <c r="AF30" i="2"/>
  <c r="AH30" i="2"/>
  <c r="AJ30" i="2"/>
  <c r="AL30" i="2"/>
  <c r="AN30" i="2"/>
  <c r="AP30" i="2"/>
  <c r="AR30" i="2"/>
  <c r="F30" i="2"/>
  <c r="Z80" i="2"/>
  <c r="AB80" i="2"/>
  <c r="AD80" i="2"/>
  <c r="AF80" i="2"/>
  <c r="AH80" i="2"/>
  <c r="AJ80" i="2"/>
  <c r="AL80" i="2"/>
  <c r="AN80" i="2"/>
  <c r="AP80" i="2"/>
  <c r="AR80" i="2"/>
  <c r="K52" i="13" l="1"/>
  <c r="J52" i="13" s="1"/>
  <c r="G16" i="13"/>
  <c r="G14" i="13"/>
  <c r="G41" i="13"/>
  <c r="G42" i="13" s="1"/>
  <c r="G48" i="13" s="1"/>
  <c r="G13" i="13"/>
  <c r="N90" i="12"/>
  <c r="G17" i="13" s="1"/>
  <c r="N91" i="12"/>
  <c r="G18" i="13" s="1"/>
  <c r="F36" i="13"/>
  <c r="G47" i="13" s="1"/>
  <c r="H57" i="7"/>
  <c r="AL74" i="2"/>
  <c r="AP74" i="2"/>
  <c r="AH74" i="2"/>
  <c r="AN74" i="2"/>
  <c r="AF74" i="2"/>
  <c r="F91" i="2"/>
  <c r="F89" i="2"/>
  <c r="Z84" i="2"/>
  <c r="AB84" i="2"/>
  <c r="AD84" i="2"/>
  <c r="AF84" i="2"/>
  <c r="AH84" i="2"/>
  <c r="AJ84" i="2"/>
  <c r="AL84" i="2"/>
  <c r="AN84" i="2"/>
  <c r="AP84" i="2"/>
  <c r="AR84" i="2"/>
  <c r="AT84" i="2"/>
  <c r="Z85" i="2"/>
  <c r="AB85" i="2"/>
  <c r="AD85" i="2"/>
  <c r="AF85" i="2"/>
  <c r="AH85" i="2"/>
  <c r="AJ85" i="2"/>
  <c r="AL85" i="2"/>
  <c r="AN85" i="2"/>
  <c r="AP85" i="2"/>
  <c r="AR85" i="2"/>
  <c r="AT85" i="2"/>
  <c r="AB87" i="2"/>
  <c r="AJ87" i="2"/>
  <c r="AL87" i="2"/>
  <c r="AR87" i="2"/>
  <c r="Z86" i="2"/>
  <c r="Z87" i="2" s="1"/>
  <c r="AB86" i="2"/>
  <c r="AD86" i="2"/>
  <c r="AD87" i="2" s="1"/>
  <c r="AF86" i="2"/>
  <c r="AF87" i="2" s="1"/>
  <c r="AH86" i="2"/>
  <c r="AH87" i="2" s="1"/>
  <c r="AJ86" i="2"/>
  <c r="AL86" i="2"/>
  <c r="AN86" i="2"/>
  <c r="AN87" i="2" s="1"/>
  <c r="AP86" i="2"/>
  <c r="AP87" i="2" s="1"/>
  <c r="AR86" i="2"/>
  <c r="F86" i="2"/>
  <c r="F25" i="2"/>
  <c r="AR25" i="2"/>
  <c r="AR74" i="2" s="1"/>
  <c r="AP25" i="2"/>
  <c r="AN25" i="2"/>
  <c r="AL25" i="2"/>
  <c r="AJ25" i="2"/>
  <c r="AJ74" i="2" s="1"/>
  <c r="AH25" i="2"/>
  <c r="AF25" i="2"/>
  <c r="AD25" i="2"/>
  <c r="AD74" i="2" s="1"/>
  <c r="AB25" i="2"/>
  <c r="AB74" i="2" s="1"/>
  <c r="Z25" i="2"/>
  <c r="Z74" i="2" s="1"/>
  <c r="X25" i="2"/>
  <c r="V25" i="2"/>
  <c r="T25" i="2"/>
  <c r="R25" i="2"/>
  <c r="P25" i="2"/>
  <c r="N25" i="2"/>
  <c r="L25" i="2"/>
  <c r="J25" i="2"/>
  <c r="H25" i="2"/>
  <c r="F5" i="7"/>
  <c r="F4" i="7"/>
  <c r="J53" i="13" l="1"/>
  <c r="J55" i="13"/>
  <c r="J54" i="13"/>
  <c r="J56" i="13"/>
  <c r="J57" i="13"/>
  <c r="AH82" i="2"/>
  <c r="AR82" i="2"/>
  <c r="AD82" i="2"/>
  <c r="AF82" i="2"/>
  <c r="AL82" i="2"/>
  <c r="Z82" i="2"/>
  <c r="AP82" i="2"/>
  <c r="AN82" i="2"/>
  <c r="AB82" i="2"/>
  <c r="AB75" i="2"/>
  <c r="AB77" i="2"/>
  <c r="AB76" i="2"/>
  <c r="AB79" i="2"/>
  <c r="AB78" i="2"/>
  <c r="AJ78" i="2"/>
  <c r="AJ82" i="2"/>
  <c r="AJ75" i="2"/>
  <c r="AJ77" i="2"/>
  <c r="AJ76" i="2"/>
  <c r="AJ79" i="2"/>
  <c r="Z79" i="2"/>
  <c r="Z78" i="2"/>
  <c r="Z75" i="2"/>
  <c r="Z77" i="2"/>
  <c r="Z76" i="2"/>
  <c r="AF79" i="2"/>
  <c r="AF78" i="2"/>
  <c r="AF75" i="2"/>
  <c r="AF77" i="2"/>
  <c r="AF76" i="2"/>
  <c r="AH79" i="2"/>
  <c r="AH78" i="2"/>
  <c r="AH77" i="2"/>
  <c r="AH76" i="2"/>
  <c r="AH75" i="2"/>
  <c r="AL75" i="2"/>
  <c r="AL77" i="2"/>
  <c r="AL76" i="2"/>
  <c r="AL79" i="2"/>
  <c r="AL78" i="2"/>
  <c r="AN79" i="2"/>
  <c r="AN78" i="2"/>
  <c r="AN75" i="2"/>
  <c r="AN77" i="2"/>
  <c r="AN76" i="2"/>
  <c r="AP79" i="2"/>
  <c r="AP78" i="2"/>
  <c r="AP75" i="2"/>
  <c r="AP77" i="2"/>
  <c r="AP76" i="2"/>
  <c r="AR77" i="2"/>
  <c r="AR76" i="2"/>
  <c r="AR78" i="2"/>
  <c r="AR75" i="2"/>
  <c r="AR79" i="2"/>
  <c r="AD75" i="2"/>
  <c r="AD77" i="2"/>
  <c r="AD76" i="2"/>
  <c r="AD79" i="2"/>
  <c r="AD78" i="2"/>
  <c r="F6" i="7"/>
  <c r="E3" i="7"/>
  <c r="F84" i="2" l="1"/>
  <c r="AS65" i="2" l="1"/>
  <c r="AQ65" i="2"/>
  <c r="AO65" i="2"/>
  <c r="AM65" i="2"/>
  <c r="AK65" i="2"/>
  <c r="AI65" i="2"/>
  <c r="AG65" i="2"/>
  <c r="AE65" i="2"/>
  <c r="AC65" i="2"/>
  <c r="AA65" i="2"/>
  <c r="AS64" i="2"/>
  <c r="AQ64" i="2"/>
  <c r="AO64" i="2"/>
  <c r="AM64" i="2"/>
  <c r="AK64" i="2"/>
  <c r="AI64" i="2"/>
  <c r="AG64" i="2"/>
  <c r="AE64" i="2"/>
  <c r="AC64" i="2"/>
  <c r="AA64" i="2"/>
  <c r="AS63" i="2"/>
  <c r="AQ63" i="2"/>
  <c r="AO63" i="2"/>
  <c r="AM63" i="2"/>
  <c r="AK63" i="2"/>
  <c r="AI63" i="2"/>
  <c r="AG63" i="2"/>
  <c r="AE63" i="2"/>
  <c r="AC63" i="2"/>
  <c r="AA63" i="2"/>
  <c r="AS62" i="2"/>
  <c r="AQ62" i="2"/>
  <c r="AO62" i="2"/>
  <c r="AM62" i="2"/>
  <c r="AK62" i="2"/>
  <c r="AI62" i="2"/>
  <c r="AG62" i="2"/>
  <c r="AE62" i="2"/>
  <c r="AC62" i="2"/>
  <c r="AA62" i="2"/>
  <c r="AS61" i="2"/>
  <c r="AQ61" i="2"/>
  <c r="AO61" i="2"/>
  <c r="AM61" i="2"/>
  <c r="AK61" i="2"/>
  <c r="AI61" i="2"/>
  <c r="AG61" i="2"/>
  <c r="AE61" i="2"/>
  <c r="AC61" i="2"/>
  <c r="AA61" i="2"/>
  <c r="AS60" i="2"/>
  <c r="AQ60" i="2"/>
  <c r="AO60" i="2"/>
  <c r="AM60" i="2"/>
  <c r="AK60" i="2"/>
  <c r="AI60" i="2"/>
  <c r="AG60" i="2"/>
  <c r="AE60" i="2"/>
  <c r="AC60" i="2"/>
  <c r="AA60" i="2"/>
  <c r="AS59" i="2"/>
  <c r="AQ59" i="2"/>
  <c r="AO59" i="2"/>
  <c r="AM59" i="2"/>
  <c r="AK59" i="2"/>
  <c r="AI59" i="2"/>
  <c r="AG59" i="2"/>
  <c r="AE59" i="2"/>
  <c r="AC59" i="2"/>
  <c r="AA59" i="2"/>
  <c r="AS58" i="2"/>
  <c r="AQ58" i="2"/>
  <c r="AO58" i="2"/>
  <c r="AM58" i="2"/>
  <c r="AK58" i="2"/>
  <c r="AI58" i="2"/>
  <c r="AG58" i="2"/>
  <c r="AE58" i="2"/>
  <c r="AC58" i="2"/>
  <c r="AA58" i="2"/>
  <c r="AS57" i="2"/>
  <c r="AQ57" i="2"/>
  <c r="AO57" i="2"/>
  <c r="AM57" i="2"/>
  <c r="AK57" i="2"/>
  <c r="AI57" i="2"/>
  <c r="AG57" i="2"/>
  <c r="AE57" i="2"/>
  <c r="AC57" i="2"/>
  <c r="AA57" i="2"/>
  <c r="AS56" i="2"/>
  <c r="AQ56" i="2"/>
  <c r="AO56" i="2"/>
  <c r="AM56" i="2"/>
  <c r="AK56" i="2"/>
  <c r="AI56" i="2"/>
  <c r="AG56" i="2"/>
  <c r="AE56" i="2"/>
  <c r="AC56" i="2"/>
  <c r="AA56" i="2"/>
  <c r="AS55" i="2"/>
  <c r="AQ55" i="2"/>
  <c r="AO55" i="2"/>
  <c r="AM55" i="2"/>
  <c r="AK55" i="2"/>
  <c r="AI55" i="2"/>
  <c r="AG55" i="2"/>
  <c r="AE55" i="2"/>
  <c r="AC55" i="2"/>
  <c r="AA55" i="2"/>
  <c r="AS54" i="2"/>
  <c r="AQ54" i="2"/>
  <c r="AO54" i="2"/>
  <c r="AM54" i="2"/>
  <c r="AK54" i="2"/>
  <c r="AI54" i="2"/>
  <c r="AG54" i="2"/>
  <c r="AE54" i="2"/>
  <c r="AC54" i="2"/>
  <c r="AA54" i="2"/>
  <c r="AS53" i="2"/>
  <c r="AQ53" i="2"/>
  <c r="AO53" i="2"/>
  <c r="AM53" i="2"/>
  <c r="AK53" i="2"/>
  <c r="AI53" i="2"/>
  <c r="AG53" i="2"/>
  <c r="AE53" i="2"/>
  <c r="AC53" i="2"/>
  <c r="AA53" i="2"/>
  <c r="AS52" i="2"/>
  <c r="AQ52" i="2"/>
  <c r="AO52" i="2"/>
  <c r="AM52" i="2"/>
  <c r="AK52" i="2"/>
  <c r="AI52" i="2"/>
  <c r="AG52" i="2"/>
  <c r="AE52" i="2"/>
  <c r="AC52" i="2"/>
  <c r="AA52" i="2"/>
  <c r="AS51" i="2"/>
  <c r="AQ51" i="2"/>
  <c r="AO51" i="2"/>
  <c r="AM51" i="2"/>
  <c r="AK51" i="2"/>
  <c r="AI51" i="2"/>
  <c r="AG51" i="2"/>
  <c r="AE51" i="2"/>
  <c r="AC51" i="2"/>
  <c r="AA51" i="2"/>
  <c r="AS50" i="2"/>
  <c r="AQ50" i="2"/>
  <c r="AO50" i="2"/>
  <c r="AM50" i="2"/>
  <c r="AK50" i="2"/>
  <c r="AI50" i="2"/>
  <c r="AG50" i="2"/>
  <c r="AE50" i="2"/>
  <c r="AC50" i="2"/>
  <c r="AA50" i="2"/>
  <c r="AS49" i="2"/>
  <c r="AQ49" i="2"/>
  <c r="AO49" i="2"/>
  <c r="AM49" i="2"/>
  <c r="AK49" i="2"/>
  <c r="AI49" i="2"/>
  <c r="AG49" i="2"/>
  <c r="AE49" i="2"/>
  <c r="AC49" i="2"/>
  <c r="AA49" i="2"/>
  <c r="AR45" i="2"/>
  <c r="AP45" i="2"/>
  <c r="AN45" i="2"/>
  <c r="AL45" i="2"/>
  <c r="AJ45" i="2"/>
  <c r="AH45" i="2"/>
  <c r="AF45" i="2"/>
  <c r="AD45" i="2"/>
  <c r="AB45" i="2"/>
  <c r="Z45" i="2"/>
  <c r="AR38" i="2"/>
  <c r="AP38" i="2"/>
  <c r="AN38" i="2"/>
  <c r="AL38" i="2"/>
  <c r="AJ38" i="2"/>
  <c r="AH38" i="2"/>
  <c r="AF38" i="2"/>
  <c r="AD38" i="2"/>
  <c r="AB38" i="2"/>
  <c r="Z38" i="2"/>
  <c r="AH46" i="2" l="1"/>
  <c r="AP46" i="2"/>
  <c r="AB46" i="2"/>
  <c r="AJ46" i="2"/>
  <c r="AR46" i="2"/>
  <c r="AD46" i="2"/>
  <c r="AL46" i="2"/>
  <c r="AD66" i="2"/>
  <c r="AL66" i="2"/>
  <c r="Z66" i="2"/>
  <c r="AH66" i="2"/>
  <c r="AP66" i="2"/>
  <c r="AF46" i="2"/>
  <c r="AN46" i="2"/>
  <c r="AF66" i="2"/>
  <c r="AB66" i="2"/>
  <c r="AR66" i="2"/>
  <c r="AN66" i="2"/>
  <c r="AJ66" i="2"/>
  <c r="Z46" i="2"/>
  <c r="G45" i="7" l="1"/>
  <c r="X85" i="2" l="1"/>
  <c r="V85" i="2"/>
  <c r="T85" i="2"/>
  <c r="R85" i="2"/>
  <c r="P85" i="2"/>
  <c r="N85" i="2"/>
  <c r="L85" i="2"/>
  <c r="J85" i="2"/>
  <c r="H85" i="2"/>
  <c r="F85" i="2"/>
  <c r="Y55" i="2" l="1"/>
  <c r="W55" i="2"/>
  <c r="U55" i="2"/>
  <c r="S55" i="2"/>
  <c r="Q55" i="2"/>
  <c r="O55" i="2"/>
  <c r="M55" i="2"/>
  <c r="K55" i="2"/>
  <c r="I55" i="2"/>
  <c r="G55" i="2"/>
  <c r="Y56" i="2"/>
  <c r="W56" i="2"/>
  <c r="U56" i="2"/>
  <c r="S56" i="2"/>
  <c r="Q56" i="2"/>
  <c r="O56" i="2"/>
  <c r="M56" i="2"/>
  <c r="K56" i="2"/>
  <c r="I56" i="2"/>
  <c r="G56" i="2"/>
  <c r="Y64" i="2" l="1"/>
  <c r="W64" i="2"/>
  <c r="U64" i="2"/>
  <c r="S64" i="2"/>
  <c r="Q64" i="2"/>
  <c r="O64" i="2"/>
  <c r="M64" i="2"/>
  <c r="K64" i="2"/>
  <c r="I64" i="2"/>
  <c r="Y60" i="2"/>
  <c r="W60" i="2"/>
  <c r="U60" i="2"/>
  <c r="S60" i="2"/>
  <c r="Q60" i="2"/>
  <c r="O60" i="2"/>
  <c r="M60" i="2"/>
  <c r="K60" i="2"/>
  <c r="I60" i="2"/>
  <c r="G60" i="2"/>
  <c r="G61" i="2"/>
  <c r="I61" i="2"/>
  <c r="K61" i="2"/>
  <c r="M61" i="2"/>
  <c r="O61" i="2"/>
  <c r="Q61" i="2"/>
  <c r="S61" i="2"/>
  <c r="U61" i="2"/>
  <c r="W61" i="2"/>
  <c r="Y61" i="2"/>
  <c r="Y50" i="2"/>
  <c r="W50" i="2"/>
  <c r="U50" i="2"/>
  <c r="S50" i="2"/>
  <c r="Q50" i="2"/>
  <c r="O50" i="2"/>
  <c r="M50" i="2"/>
  <c r="K50" i="2"/>
  <c r="I50" i="2"/>
  <c r="G50" i="2"/>
  <c r="Y49" i="2"/>
  <c r="W49" i="2"/>
  <c r="U49" i="2"/>
  <c r="S49" i="2"/>
  <c r="Q49" i="2"/>
  <c r="O49" i="2"/>
  <c r="M49" i="2"/>
  <c r="L68" i="2" s="1"/>
  <c r="K49" i="2"/>
  <c r="J68" i="2" s="1"/>
  <c r="I49" i="2"/>
  <c r="G49" i="2"/>
  <c r="Y54" i="2"/>
  <c r="W54" i="2"/>
  <c r="U54" i="2"/>
  <c r="S54" i="2"/>
  <c r="Q54" i="2"/>
  <c r="O54" i="2"/>
  <c r="M54" i="2"/>
  <c r="K54" i="2"/>
  <c r="I54" i="2"/>
  <c r="G54" i="2"/>
  <c r="N68" i="2" l="1"/>
  <c r="H68" i="2"/>
  <c r="X68" i="2"/>
  <c r="V68" i="2"/>
  <c r="V38" i="2"/>
  <c r="X38" i="2"/>
  <c r="V45" i="2"/>
  <c r="X45" i="2"/>
  <c r="W51" i="2"/>
  <c r="Y51" i="2"/>
  <c r="W52" i="2"/>
  <c r="Y52" i="2"/>
  <c r="W53" i="2"/>
  <c r="Y53" i="2"/>
  <c r="W57" i="2"/>
  <c r="Y57" i="2"/>
  <c r="W58" i="2"/>
  <c r="V71" i="2" s="1"/>
  <c r="Y58" i="2"/>
  <c r="W59" i="2"/>
  <c r="Y59" i="2"/>
  <c r="W62" i="2"/>
  <c r="Y62" i="2"/>
  <c r="W63" i="2"/>
  <c r="Y63" i="2"/>
  <c r="X72" i="2" s="1"/>
  <c r="W65" i="2"/>
  <c r="V70" i="2" s="1"/>
  <c r="Y65" i="2"/>
  <c r="X70" i="2" s="1"/>
  <c r="V84" i="2"/>
  <c r="X84" i="2"/>
  <c r="V86" i="2"/>
  <c r="V87" i="2" s="1"/>
  <c r="X86" i="2"/>
  <c r="X87" i="2" s="1"/>
  <c r="V72" i="2" l="1"/>
  <c r="V74" i="2" s="1"/>
  <c r="V69" i="2"/>
  <c r="X71" i="2"/>
  <c r="X74" i="2" s="1"/>
  <c r="X69" i="2"/>
  <c r="X46" i="2"/>
  <c r="V46" i="2"/>
  <c r="X66" i="2"/>
  <c r="V66" i="2"/>
  <c r="T84" i="2"/>
  <c r="R84" i="2"/>
  <c r="P84" i="2"/>
  <c r="N84" i="2"/>
  <c r="L84" i="2"/>
  <c r="J84" i="2"/>
  <c r="H84" i="2"/>
  <c r="V75" i="2" l="1"/>
  <c r="V77" i="2"/>
  <c r="V79" i="2"/>
  <c r="V80" i="2" s="1"/>
  <c r="V78" i="2"/>
  <c r="V76" i="2"/>
  <c r="X77" i="2"/>
  <c r="X79" i="2"/>
  <c r="X80" i="2" s="1"/>
  <c r="X76" i="2"/>
  <c r="X78" i="2"/>
  <c r="X75" i="2"/>
  <c r="V82" i="2"/>
  <c r="X82" i="2"/>
  <c r="U57" i="2"/>
  <c r="U58" i="2"/>
  <c r="U59" i="2"/>
  <c r="S57" i="2"/>
  <c r="S58" i="2"/>
  <c r="S59" i="2"/>
  <c r="Q57" i="2"/>
  <c r="Q58" i="2"/>
  <c r="Q59" i="2"/>
  <c r="Q62" i="2"/>
  <c r="Q63" i="2"/>
  <c r="O57" i="2"/>
  <c r="O58" i="2"/>
  <c r="O59" i="2"/>
  <c r="O62" i="2"/>
  <c r="O63" i="2"/>
  <c r="M57" i="2"/>
  <c r="M58" i="2"/>
  <c r="M59" i="2"/>
  <c r="M62" i="2"/>
  <c r="M63" i="2"/>
  <c r="L72" i="2" s="1"/>
  <c r="K57" i="2"/>
  <c r="K58" i="2"/>
  <c r="K59" i="2"/>
  <c r="K62" i="2"/>
  <c r="K63" i="2"/>
  <c r="J72" i="2" s="1"/>
  <c r="I53" i="2"/>
  <c r="I57" i="2"/>
  <c r="I58" i="2"/>
  <c r="I59" i="2"/>
  <c r="I62" i="2"/>
  <c r="I63" i="2"/>
  <c r="G62" i="2"/>
  <c r="G63" i="2"/>
  <c r="G53" i="2"/>
  <c r="G57" i="2"/>
  <c r="G58" i="2"/>
  <c r="G59" i="2"/>
  <c r="F71" i="2" l="1"/>
  <c r="H72" i="2"/>
  <c r="N72" i="2"/>
  <c r="M53" i="2"/>
  <c r="F87" i="2" l="1"/>
  <c r="T86" i="2"/>
  <c r="R86" i="2"/>
  <c r="P86" i="2"/>
  <c r="N86" i="2"/>
  <c r="N87" i="2" s="1"/>
  <c r="L86" i="2"/>
  <c r="L87" i="2" s="1"/>
  <c r="J86" i="2"/>
  <c r="J87" i="2" s="1"/>
  <c r="H86" i="2"/>
  <c r="H87" i="2" s="1"/>
  <c r="U65" i="2"/>
  <c r="U63" i="2"/>
  <c r="U62" i="2"/>
  <c r="U53" i="2"/>
  <c r="U52" i="2"/>
  <c r="U51" i="2"/>
  <c r="S65" i="2"/>
  <c r="S63" i="2"/>
  <c r="S62" i="2"/>
  <c r="S53" i="2"/>
  <c r="S52" i="2"/>
  <c r="S51" i="2"/>
  <c r="Q65" i="2"/>
  <c r="Q53" i="2"/>
  <c r="Q52" i="2"/>
  <c r="Q51" i="2"/>
  <c r="O65" i="2"/>
  <c r="N70" i="2" s="1"/>
  <c r="O53" i="2"/>
  <c r="O52" i="2"/>
  <c r="O51" i="2"/>
  <c r="M65" i="2"/>
  <c r="L70" i="2" s="1"/>
  <c r="M52" i="2"/>
  <c r="M51" i="2"/>
  <c r="L69" i="2" s="1"/>
  <c r="K65" i="2"/>
  <c r="J70" i="2" s="1"/>
  <c r="K53" i="2"/>
  <c r="K52" i="2"/>
  <c r="K51" i="2"/>
  <c r="J69" i="2" s="1"/>
  <c r="I51" i="2"/>
  <c r="I65" i="2"/>
  <c r="H70" i="2" s="1"/>
  <c r="I52" i="2"/>
  <c r="G65" i="2"/>
  <c r="G52" i="2"/>
  <c r="G51" i="2"/>
  <c r="G15" i="7" l="1"/>
  <c r="F34" i="7" s="1"/>
  <c r="F35" i="7" s="1"/>
  <c r="H69" i="2"/>
  <c r="N69" i="2"/>
  <c r="N74" i="2" s="1"/>
  <c r="T66" i="2"/>
  <c r="T74" i="2" s="1"/>
  <c r="R66" i="2"/>
  <c r="R74" i="2" s="1"/>
  <c r="P66" i="2"/>
  <c r="P74" i="2" s="1"/>
  <c r="N66" i="2"/>
  <c r="L66" i="2"/>
  <c r="L74" i="2" s="1"/>
  <c r="T87" i="2"/>
  <c r="R87" i="2"/>
  <c r="P87" i="2"/>
  <c r="F66" i="2"/>
  <c r="F74" i="2" s="1"/>
  <c r="J66" i="2"/>
  <c r="J74" i="2" s="1"/>
  <c r="H66" i="2"/>
  <c r="T45" i="2"/>
  <c r="R45" i="2"/>
  <c r="P45" i="2"/>
  <c r="N45" i="2"/>
  <c r="L45" i="2"/>
  <c r="J45" i="2"/>
  <c r="H45" i="2"/>
  <c r="F45" i="2"/>
  <c r="T38" i="2"/>
  <c r="R38" i="2"/>
  <c r="P38" i="2"/>
  <c r="N38" i="2"/>
  <c r="F51" i="7" s="1"/>
  <c r="L38" i="2"/>
  <c r="J38" i="2"/>
  <c r="H38" i="2"/>
  <c r="F38" i="2"/>
  <c r="L82" i="2" l="1"/>
  <c r="L78" i="2"/>
  <c r="L77" i="2"/>
  <c r="J78" i="2"/>
  <c r="J82" i="2"/>
  <c r="J77" i="2"/>
  <c r="H74" i="2"/>
  <c r="L79" i="2"/>
  <c r="L80" i="2" s="1"/>
  <c r="L75" i="2"/>
  <c r="L76" i="2"/>
  <c r="G11" i="7"/>
  <c r="H53" i="7"/>
  <c r="H56" i="7"/>
  <c r="H52" i="7"/>
  <c r="H55" i="7"/>
  <c r="H54" i="7"/>
  <c r="J75" i="2"/>
  <c r="J76" i="2"/>
  <c r="J79" i="2"/>
  <c r="J80" i="2" s="1"/>
  <c r="T82" i="2"/>
  <c r="T75" i="2"/>
  <c r="T78" i="2"/>
  <c r="T76" i="2"/>
  <c r="T79" i="2"/>
  <c r="T80" i="2" s="1"/>
  <c r="T77" i="2"/>
  <c r="N75" i="2"/>
  <c r="N76" i="2"/>
  <c r="N77" i="2"/>
  <c r="N78" i="2"/>
  <c r="N79" i="2" s="1"/>
  <c r="F77" i="2"/>
  <c r="F78" i="2"/>
  <c r="F79" i="2" s="1"/>
  <c r="F80" i="2" s="1"/>
  <c r="H78" i="2"/>
  <c r="H79" i="2" s="1"/>
  <c r="H80" i="2" s="1"/>
  <c r="H82" i="2"/>
  <c r="F75" i="2"/>
  <c r="F76" i="2"/>
  <c r="P82" i="2"/>
  <c r="P75" i="2"/>
  <c r="P77" i="2"/>
  <c r="P79" i="2"/>
  <c r="P80" i="2" s="1"/>
  <c r="P76" i="2"/>
  <c r="P78" i="2"/>
  <c r="R82" i="2"/>
  <c r="R78" i="2"/>
  <c r="R77" i="2"/>
  <c r="R76" i="2"/>
  <c r="R79" i="2"/>
  <c r="R80" i="2" s="1"/>
  <c r="R75" i="2"/>
  <c r="P46" i="2"/>
  <c r="J46" i="2"/>
  <c r="R46" i="2"/>
  <c r="L46" i="2"/>
  <c r="T46" i="2"/>
  <c r="F46" i="2"/>
  <c r="N46" i="2"/>
  <c r="H46" i="2"/>
  <c r="H77" i="2" l="1"/>
  <c r="H75" i="2"/>
  <c r="H76" i="2"/>
  <c r="N82" i="2"/>
  <c r="G41" i="7"/>
  <c r="G42" i="7" s="1"/>
  <c r="G48" i="7" s="1"/>
  <c r="N80" i="2"/>
  <c r="F36" i="7"/>
  <c r="G47" i="7" s="1"/>
  <c r="G13" i="7"/>
  <c r="G14" i="7"/>
  <c r="F82" i="2"/>
  <c r="N90" i="2"/>
  <c r="N91" i="2"/>
  <c r="G12" i="7"/>
  <c r="G46" i="7" s="1"/>
  <c r="G17" i="7" l="1"/>
  <c r="K52" i="7"/>
  <c r="J53" i="7" s="1"/>
  <c r="J54" i="7" l="1"/>
  <c r="J56" i="7"/>
  <c r="J55" i="7"/>
  <c r="J57" i="7"/>
  <c r="J52" i="7"/>
  <c r="G18" i="7"/>
  <c r="G16" i="7"/>
</calcChain>
</file>

<file path=xl/comments1.xml><?xml version="1.0" encoding="utf-8"?>
<comments xmlns="http://schemas.openxmlformats.org/spreadsheetml/2006/main">
  <authors>
    <author>Mélanie</author>
  </authors>
  <commentList>
    <comment ref="D65" authorId="0" shapeId="0">
      <text>
        <r>
          <rPr>
            <sz val="9"/>
            <color indexed="81"/>
            <rFont val="Tahoma"/>
            <family val="2"/>
          </rPr>
          <t>attribuées arbitrairement aux légumes</t>
        </r>
      </text>
    </comment>
  </commentList>
</comments>
</file>

<file path=xl/comments2.xml><?xml version="1.0" encoding="utf-8"?>
<comments xmlns="http://schemas.openxmlformats.org/spreadsheetml/2006/main">
  <authors>
    <author>Mélanie</author>
  </authors>
  <commentList>
    <comment ref="D65" authorId="0" shapeId="0">
      <text>
        <r>
          <rPr>
            <sz val="9"/>
            <color indexed="81"/>
            <rFont val="Tahoma"/>
            <family val="2"/>
          </rPr>
          <t>attribuées arbitrairement aux légumes</t>
        </r>
      </text>
    </comment>
  </commentList>
</comments>
</file>

<file path=xl/sharedStrings.xml><?xml version="1.0" encoding="utf-8"?>
<sst xmlns="http://schemas.openxmlformats.org/spreadsheetml/2006/main" count="648" uniqueCount="308">
  <si>
    <t>Menu</t>
  </si>
  <si>
    <t>Entrées</t>
  </si>
  <si>
    <t>Viandes / Poissons</t>
  </si>
  <si>
    <t>Légumes / Féculents</t>
  </si>
  <si>
    <t>Dessert</t>
  </si>
  <si>
    <t>Quantité</t>
  </si>
  <si>
    <t>Total</t>
  </si>
  <si>
    <t>Pain</t>
  </si>
  <si>
    <t>Desserts</t>
  </si>
  <si>
    <t>Part retours d'assiettes</t>
  </si>
  <si>
    <t>sur place</t>
  </si>
  <si>
    <t>g/repas</t>
  </si>
  <si>
    <t>satellite</t>
  </si>
  <si>
    <t>adolescent ou adulte</t>
  </si>
  <si>
    <t>Type de cuisine</t>
  </si>
  <si>
    <t>Type de public</t>
  </si>
  <si>
    <t>enfant de moins de 10 ans</t>
  </si>
  <si>
    <t>Nom de l'établissement</t>
  </si>
  <si>
    <t>Type de viande</t>
  </si>
  <si>
    <t>Bœuf</t>
  </si>
  <si>
    <t>Veau</t>
  </si>
  <si>
    <t>Porc</t>
  </si>
  <si>
    <t>Œufs</t>
  </si>
  <si>
    <t>Poisson</t>
  </si>
  <si>
    <t>Fromages et laitages</t>
  </si>
  <si>
    <t>grammage préparé enfant &lt;10 ans</t>
  </si>
  <si>
    <t>Fruits de mer</t>
  </si>
  <si>
    <t>Ratio coût/qtés gaspillées</t>
  </si>
  <si>
    <t>% coût</t>
  </si>
  <si>
    <t>% qtés</t>
  </si>
  <si>
    <t>NOURRITURE PRODUITE en kg estimée A MASQUER</t>
  </si>
  <si>
    <t>Nombre de repas servis par an</t>
  </si>
  <si>
    <t>repas</t>
  </si>
  <si>
    <t>kg</t>
  </si>
  <si>
    <t>€</t>
  </si>
  <si>
    <t>€/repas</t>
  </si>
  <si>
    <t>kg/CO2/an</t>
  </si>
  <si>
    <t>tonnes</t>
  </si>
  <si>
    <t xml:space="preserve">Nom de l'établissement : </t>
  </si>
  <si>
    <t xml:space="preserve">Nombre de repas servis par an : </t>
  </si>
  <si>
    <t xml:space="preserve">Coût gaspillé (part alimentaire) : </t>
  </si>
  <si>
    <t>- le secteur de l'établissement (liste déroulante)</t>
  </si>
  <si>
    <t>- le type de cuisine (liste déroulante)</t>
  </si>
  <si>
    <t>- le type de public reçu (liste déroulante)</t>
  </si>
  <si>
    <t>salade de chou fleur</t>
  </si>
  <si>
    <t>comté</t>
  </si>
  <si>
    <t>clémentines</t>
  </si>
  <si>
    <t>macédoine</t>
  </si>
  <si>
    <t>carottes râpées</t>
  </si>
  <si>
    <t>yaourt nature</t>
  </si>
  <si>
    <t>kiwis</t>
  </si>
  <si>
    <t>Fromage frais</t>
  </si>
  <si>
    <t>Poires</t>
  </si>
  <si>
    <t>Epinards</t>
  </si>
  <si>
    <t>Gateau maison</t>
  </si>
  <si>
    <t>salade de pâtes</t>
  </si>
  <si>
    <t>riz aux champignons</t>
  </si>
  <si>
    <t>haricots verts</t>
  </si>
  <si>
    <t>céleri rémoulade</t>
  </si>
  <si>
    <t>moules marinières/jambon à l'os</t>
  </si>
  <si>
    <t>NOURRITURE PRODUITE en kg A MASQUER</t>
  </si>
  <si>
    <t>coût global alimentation A MASQUER</t>
  </si>
  <si>
    <t>petits pois - carottes</t>
  </si>
  <si>
    <t>Entrée</t>
  </si>
  <si>
    <t>Accompagnement</t>
  </si>
  <si>
    <t>Fromages/laitages</t>
  </si>
  <si>
    <t xml:space="preserve">Entrée </t>
  </si>
  <si>
    <t>gCO2e/kg</t>
  </si>
  <si>
    <t>mesures</t>
  </si>
  <si>
    <t xml:space="preserve">Quantités gaspillées par an : </t>
  </si>
  <si>
    <t>Quantités gaspillées nettes en kg</t>
  </si>
  <si>
    <t>faisselles/yaourts aux fruits</t>
  </si>
  <si>
    <t>Brie</t>
  </si>
  <si>
    <t>cellules à masquer</t>
  </si>
  <si>
    <t>dont retours de distribution</t>
  </si>
  <si>
    <t>dont retours d'assiettes</t>
  </si>
  <si>
    <t>kg de CO2</t>
  </si>
  <si>
    <t>Certaines alertes ont été mises en place pour  permettre de vérifier vos données : écriture rouge sur fond rouge</t>
  </si>
  <si>
    <t>Pour répéter les mesures, il suffit de copier les deux onglets Tableau et Synthèse, et de les renommer Tableau 1/synthèse 1, Tableau 2/Synthèse 2…</t>
  </si>
  <si>
    <t>Ecole</t>
  </si>
  <si>
    <t>Collège</t>
  </si>
  <si>
    <t>grammage préparé adulte en satellite</t>
  </si>
  <si>
    <t>grammage préparé adulte sur place</t>
  </si>
  <si>
    <t>Part restes de préparation</t>
  </si>
  <si>
    <t>Mardi</t>
  </si>
  <si>
    <t>Mercredi</t>
  </si>
  <si>
    <t>Jeudi</t>
  </si>
  <si>
    <t>Vendredi</t>
  </si>
  <si>
    <t>Lundi</t>
  </si>
  <si>
    <t>Code postal</t>
  </si>
  <si>
    <t>Hôpital</t>
  </si>
  <si>
    <t>EHPAD</t>
  </si>
  <si>
    <t>Restaurant d'entreprise</t>
  </si>
  <si>
    <t>Satellite</t>
  </si>
  <si>
    <t>Sur place</t>
  </si>
  <si>
    <t>Type d'établissement</t>
  </si>
  <si>
    <t>Lycée et restaurant universitaire</t>
  </si>
  <si>
    <t>NIVEAU 1</t>
  </si>
  <si>
    <t>NIVEAU 2</t>
  </si>
  <si>
    <t>NIVEAU 3</t>
  </si>
  <si>
    <t>DECHETS INEVITABLES</t>
  </si>
  <si>
    <t>RENSEIGNEMENTS</t>
  </si>
  <si>
    <t>DETAILS DU JOUR</t>
  </si>
  <si>
    <t>Protéines animales majoritairement préparées</t>
  </si>
  <si>
    <t>FACULTATIF : Deuxième type de protéines animales préparées</t>
  </si>
  <si>
    <t>Début</t>
  </si>
  <si>
    <t>Fin</t>
  </si>
  <si>
    <t>DATE DES PESEES :</t>
  </si>
  <si>
    <t>RESULTATS &amp; CHIFFRES CLES</t>
  </si>
  <si>
    <t>Nombre de repas servi par an A MASQUER</t>
  </si>
  <si>
    <t>%</t>
  </si>
  <si>
    <t>Nombre de pesées par composantes :</t>
  </si>
  <si>
    <t>A MASQUER</t>
  </si>
  <si>
    <t>Type de déchet</t>
  </si>
  <si>
    <r>
      <t xml:space="preserve">
</t>
    </r>
    <r>
      <rPr>
        <b/>
        <sz val="14"/>
        <rFont val="Arial"/>
        <family val="2"/>
      </rPr>
      <t xml:space="preserve">Pesée séparant les déchets </t>
    </r>
    <r>
      <rPr>
        <b/>
        <i/>
        <sz val="14"/>
        <rFont val="Arial"/>
        <family val="2"/>
      </rPr>
      <t>retours assiette</t>
    </r>
    <r>
      <rPr>
        <b/>
        <sz val="14"/>
        <rFont val="Arial"/>
        <family val="2"/>
      </rPr>
      <t xml:space="preserve"> des déchets </t>
    </r>
    <r>
      <rPr>
        <b/>
        <i/>
        <sz val="14"/>
        <rFont val="Arial"/>
        <family val="2"/>
      </rPr>
      <t>préparés non servis</t>
    </r>
  </si>
  <si>
    <r>
      <t xml:space="preserve">Déchets </t>
    </r>
    <r>
      <rPr>
        <i/>
        <sz val="11"/>
        <rFont val="Arial"/>
        <family val="2"/>
      </rPr>
      <t>retours assiette</t>
    </r>
    <r>
      <rPr>
        <sz val="11"/>
        <rFont val="Arial"/>
        <family val="2"/>
      </rPr>
      <t xml:space="preserve"> (en kg)</t>
    </r>
  </si>
  <si>
    <r>
      <t xml:space="preserve">Déchets </t>
    </r>
    <r>
      <rPr>
        <i/>
        <sz val="11"/>
        <rFont val="Arial"/>
        <family val="2"/>
      </rPr>
      <t>préparé non servi</t>
    </r>
    <r>
      <rPr>
        <sz val="11"/>
        <rFont val="Arial"/>
        <family val="2"/>
      </rPr>
      <t xml:space="preserve"> (en kg)</t>
    </r>
  </si>
  <si>
    <r>
      <t xml:space="preserve">
Pesée des déchets R</t>
    </r>
    <r>
      <rPr>
        <b/>
        <i/>
        <sz val="14"/>
        <rFont val="Arial"/>
        <family val="2"/>
      </rPr>
      <t>etours assiette</t>
    </r>
    <r>
      <rPr>
        <b/>
        <sz val="14"/>
        <rFont val="Arial"/>
        <family val="2"/>
      </rPr>
      <t xml:space="preserve"> 
(en kg)</t>
    </r>
  </si>
  <si>
    <r>
      <t xml:space="preserve">
Pesée des déchets </t>
    </r>
    <r>
      <rPr>
        <b/>
        <i/>
        <sz val="14"/>
        <rFont val="Arial"/>
        <family val="2"/>
      </rPr>
      <t>Préparé non servi</t>
    </r>
    <r>
      <rPr>
        <b/>
        <sz val="14"/>
        <rFont val="Arial"/>
        <family val="2"/>
      </rPr>
      <t xml:space="preserve"> 
(en kg)</t>
    </r>
  </si>
  <si>
    <r>
      <rPr>
        <b/>
        <sz val="10"/>
        <rFont val="Arial"/>
        <family val="2"/>
      </rPr>
      <t>ENTREE</t>
    </r>
    <r>
      <rPr>
        <sz val="10"/>
        <rFont val="Arial"/>
        <family val="2"/>
      </rPr>
      <t xml:space="preserve"> : 
à saisir</t>
    </r>
  </si>
  <si>
    <r>
      <rPr>
        <b/>
        <sz val="10"/>
        <rFont val="Arial"/>
        <family val="2"/>
      </rPr>
      <t>ENTREE</t>
    </r>
    <r>
      <rPr>
        <sz val="10"/>
        <rFont val="Arial"/>
        <family val="2"/>
      </rPr>
      <t>: 
à saisir</t>
    </r>
  </si>
  <si>
    <r>
      <rPr>
        <b/>
        <sz val="10"/>
        <rFont val="Arial"/>
        <family val="2"/>
      </rPr>
      <t xml:space="preserve">PLAT: 
</t>
    </r>
    <r>
      <rPr>
        <sz val="10"/>
        <rFont val="Arial"/>
        <family val="2"/>
      </rPr>
      <t>à saisir</t>
    </r>
  </si>
  <si>
    <r>
      <rPr>
        <b/>
        <sz val="10"/>
        <rFont val="Arial"/>
        <family val="2"/>
      </rPr>
      <t>ACCOMPAGNE-MENT</t>
    </r>
    <r>
      <rPr>
        <sz val="10"/>
        <rFont val="Arial"/>
        <family val="2"/>
      </rPr>
      <t xml:space="preserve"> : 
à saisir</t>
    </r>
  </si>
  <si>
    <r>
      <rPr>
        <b/>
        <sz val="10"/>
        <rFont val="Arial"/>
        <family val="2"/>
      </rPr>
      <t xml:space="preserve">FROMAGES ET LAITAGES </t>
    </r>
    <r>
      <rPr>
        <sz val="10"/>
        <rFont val="Arial"/>
        <family val="2"/>
      </rPr>
      <t>: 
à saisir</t>
    </r>
  </si>
  <si>
    <r>
      <rPr>
        <b/>
        <sz val="10"/>
        <rFont val="Arial"/>
        <family val="2"/>
      </rPr>
      <t>DESSERTS</t>
    </r>
    <r>
      <rPr>
        <sz val="10"/>
        <rFont val="Arial"/>
        <family val="2"/>
      </rPr>
      <t xml:space="preserve"> :à saisir</t>
    </r>
  </si>
  <si>
    <r>
      <t xml:space="preserve">dont retours d'assiettes (en kg)
</t>
    </r>
    <r>
      <rPr>
        <i/>
        <sz val="10"/>
        <rFont val="Arial"/>
        <family val="2"/>
      </rPr>
      <t>(pour le niveau 1, ce résultat est estimé selon votre type de cuisine mais ne reflète pas forcément les chiffres réels de votre établissement)</t>
    </r>
  </si>
  <si>
    <r>
      <t xml:space="preserve">dont retours de distribution (en kg)
</t>
    </r>
    <r>
      <rPr>
        <i/>
        <sz val="10"/>
        <rFont val="Arial"/>
        <family val="2"/>
      </rPr>
      <t>(pour le niveau 1, ce résultat est estimé selon votre type de cuisine mais ne reflète pas forcément les chiffres réels de votre établissement)</t>
    </r>
  </si>
  <si>
    <r>
      <t xml:space="preserve">FACULTATIF : Nourriture produite en kg
</t>
    </r>
    <r>
      <rPr>
        <i/>
        <sz val="11"/>
        <rFont val="Arial"/>
        <family val="2"/>
      </rPr>
      <t>Renforce la précision du calcul de % de gaspillage sur la quantité préparée</t>
    </r>
  </si>
  <si>
    <t>Gaspillage en €/repas</t>
  </si>
  <si>
    <t>Gaspillage en €/convive</t>
  </si>
  <si>
    <r>
      <t xml:space="preserve">GES en kg CO2/repas
</t>
    </r>
    <r>
      <rPr>
        <i/>
        <sz val="11"/>
        <rFont val="Arial"/>
        <family val="2"/>
      </rPr>
      <t>Calculé uniquement si niveau 3 renseigné</t>
    </r>
  </si>
  <si>
    <r>
      <t xml:space="preserve">GES en  kg CO2/convive
</t>
    </r>
    <r>
      <rPr>
        <i/>
        <sz val="11"/>
        <rFont val="Arial"/>
        <family val="2"/>
      </rPr>
      <t>Calculé uniquement si niveau 3 renseigné</t>
    </r>
  </si>
  <si>
    <t>Gaspillage en g/convive/repas</t>
  </si>
  <si>
    <r>
      <rPr>
        <b/>
        <sz val="11"/>
        <rFont val="Arial"/>
        <family val="2"/>
      </rPr>
      <t>% Gaspillé/Préparé</t>
    </r>
    <r>
      <rPr>
        <b/>
        <sz val="10"/>
        <rFont val="Arial"/>
        <family val="2"/>
      </rPr>
      <t xml:space="preserve">
</t>
    </r>
    <r>
      <rPr>
        <i/>
        <sz val="10"/>
        <rFont val="Arial"/>
        <family val="2"/>
      </rPr>
      <t>(si le poids de nourriture préparée n'est pas renseigné en E18, il s'agit d'un estimation basée sur le type de public du restaurant)</t>
    </r>
  </si>
  <si>
    <t>Gaspillage total en kg/repas</t>
  </si>
  <si>
    <r>
      <t xml:space="preserve">Coût économique du gaspillage
</t>
    </r>
    <r>
      <rPr>
        <sz val="11"/>
        <rFont val="Arial"/>
        <family val="2"/>
      </rPr>
      <t>(en €)</t>
    </r>
  </si>
  <si>
    <r>
      <rPr>
        <b/>
        <sz val="10"/>
        <rFont val="Arial"/>
        <family val="2"/>
      </rPr>
      <t>DESSERTS :</t>
    </r>
    <r>
      <rPr>
        <sz val="10"/>
        <rFont val="Arial"/>
        <family val="2"/>
      </rPr>
      <t xml:space="preserve"> </t>
    </r>
    <r>
      <rPr>
        <sz val="9"/>
        <rFont val="Arial"/>
        <family val="2"/>
      </rPr>
      <t>épluchures
(ananas, bananes, oranges)</t>
    </r>
  </si>
  <si>
    <r>
      <rPr>
        <b/>
        <sz val="10"/>
        <rFont val="Arial"/>
        <family val="2"/>
      </rPr>
      <t>DESSERTS :</t>
    </r>
    <r>
      <rPr>
        <sz val="10"/>
        <rFont val="Arial"/>
        <family val="2"/>
      </rPr>
      <t xml:space="preserve"> </t>
    </r>
    <r>
      <rPr>
        <sz val="9"/>
        <rFont val="Arial"/>
        <family val="2"/>
      </rPr>
      <t>épluchures (poire, pomme, kiwi, clémentines)</t>
    </r>
  </si>
  <si>
    <r>
      <rPr>
        <b/>
        <sz val="10"/>
        <rFont val="Arial"/>
        <family val="2"/>
      </rPr>
      <t>DESSERTS</t>
    </r>
    <r>
      <rPr>
        <sz val="10"/>
        <rFont val="Arial"/>
        <family val="2"/>
      </rPr>
      <t xml:space="preserve"> : </t>
    </r>
    <r>
      <rPr>
        <sz val="9"/>
        <rFont val="Arial"/>
        <family val="2"/>
      </rPr>
      <t>peaux pomelos</t>
    </r>
  </si>
  <si>
    <t>Serviettes</t>
  </si>
  <si>
    <r>
      <rPr>
        <b/>
        <sz val="10"/>
        <rFont val="Arial"/>
        <family val="2"/>
      </rPr>
      <t xml:space="preserve">FROMAGES ET LAITAGES </t>
    </r>
    <r>
      <rPr>
        <sz val="10"/>
        <rFont val="Arial"/>
        <family val="2"/>
      </rPr>
      <t xml:space="preserve">: 
</t>
    </r>
    <r>
      <rPr>
        <sz val="9"/>
        <rFont val="Arial"/>
        <family val="2"/>
      </rPr>
      <t>pots de yaourt</t>
    </r>
  </si>
  <si>
    <r>
      <rPr>
        <b/>
        <sz val="10"/>
        <rFont val="Arial"/>
        <family val="2"/>
      </rPr>
      <t>FROMAGES ET LAITAGES :</t>
    </r>
    <r>
      <rPr>
        <sz val="10"/>
        <rFont val="Arial"/>
        <family val="2"/>
      </rPr>
      <t xml:space="preserve"> </t>
    </r>
    <r>
      <rPr>
        <sz val="9"/>
        <rFont val="Arial"/>
        <family val="2"/>
      </rPr>
      <t>Pots Faisselles + égouttoirs</t>
    </r>
  </si>
  <si>
    <r>
      <rPr>
        <b/>
        <sz val="10"/>
        <rFont val="Arial"/>
        <family val="2"/>
      </rPr>
      <t xml:space="preserve">FROMAGES ET LAITAGES : </t>
    </r>
    <r>
      <rPr>
        <sz val="10"/>
        <rFont val="Arial"/>
        <family val="2"/>
      </rPr>
      <t xml:space="preserve">
</t>
    </r>
    <r>
      <rPr>
        <sz val="9"/>
        <rFont val="Arial"/>
        <family val="2"/>
      </rPr>
      <t>emballages fromage</t>
    </r>
  </si>
  <si>
    <r>
      <rPr>
        <b/>
        <sz val="10"/>
        <rFont val="Arial"/>
        <family val="2"/>
      </rPr>
      <t xml:space="preserve">PLAT: 
</t>
    </r>
    <r>
      <rPr>
        <sz val="9"/>
        <rFont val="Arial"/>
        <family val="2"/>
      </rPr>
      <t>crustacés, coquillages (portion de 100 g)</t>
    </r>
  </si>
  <si>
    <r>
      <rPr>
        <b/>
        <sz val="10"/>
        <rFont val="Arial"/>
        <family val="2"/>
      </rPr>
      <t>PLAT</t>
    </r>
    <r>
      <rPr>
        <sz val="10"/>
        <rFont val="Arial"/>
        <family val="2"/>
      </rPr>
      <t xml:space="preserve">  : 
</t>
    </r>
    <r>
      <rPr>
        <sz val="9"/>
        <rFont val="Arial"/>
        <family val="2"/>
      </rPr>
      <t>os côte de porc, côtelettes agneau</t>
    </r>
  </si>
  <si>
    <r>
      <rPr>
        <b/>
        <sz val="10"/>
        <rFont val="Arial"/>
        <family val="2"/>
      </rPr>
      <t>PLAT</t>
    </r>
    <r>
      <rPr>
        <sz val="10"/>
        <rFont val="Arial"/>
        <family val="2"/>
      </rPr>
      <t xml:space="preserve"> : 
</t>
    </r>
    <r>
      <rPr>
        <sz val="9"/>
        <rFont val="Arial"/>
        <family val="2"/>
      </rPr>
      <t xml:space="preserve"> os pintade, poulet</t>
    </r>
  </si>
  <si>
    <t>escalope panée</t>
  </si>
  <si>
    <t>quenelles/Pavé de Bœuf</t>
  </si>
  <si>
    <t>Nombre de repas servis</t>
  </si>
  <si>
    <t>Viande/Poisson</t>
  </si>
  <si>
    <t>Emissions par poids ingéré</t>
  </si>
  <si>
    <t>Source</t>
  </si>
  <si>
    <t>Volaille (poulet, dinde)</t>
  </si>
  <si>
    <t>Lapin</t>
  </si>
  <si>
    <t>Lardons</t>
  </si>
  <si>
    <t>Canard</t>
  </si>
  <si>
    <t>Agneau, Chèvre</t>
  </si>
  <si>
    <t>Fromage &amp; Yaourt</t>
  </si>
  <si>
    <t>Outil d'évaluation du gaspillage alimentaire en restauration collective
poids / coûts / CO2</t>
  </si>
  <si>
    <t>Guide sur le gaspillage alimentaire en restauration collective</t>
  </si>
  <si>
    <t>Site web ça suffit le gâchis</t>
  </si>
  <si>
    <r>
      <rPr>
        <b/>
        <sz val="11"/>
        <color rgb="FF003300"/>
        <rFont val="Arial"/>
        <family val="2"/>
      </rPr>
      <t>SOUS-TOTAL</t>
    </r>
    <r>
      <rPr>
        <sz val="11"/>
        <color rgb="FF003300"/>
        <rFont val="Arial"/>
        <family val="2"/>
      </rPr>
      <t xml:space="preserve"> </t>
    </r>
    <r>
      <rPr>
        <i/>
        <sz val="11"/>
        <color rgb="FF003300"/>
        <rFont val="Arial"/>
        <family val="2"/>
      </rPr>
      <t>retours d'assiettes</t>
    </r>
  </si>
  <si>
    <r>
      <rPr>
        <b/>
        <sz val="11"/>
        <color rgb="FF003300"/>
        <rFont val="Arial"/>
        <family val="2"/>
      </rPr>
      <t>SOUS-TOTAL</t>
    </r>
    <r>
      <rPr>
        <sz val="11"/>
        <color rgb="FF003300"/>
        <rFont val="Arial"/>
        <family val="2"/>
      </rPr>
      <t xml:space="preserve"> </t>
    </r>
    <r>
      <rPr>
        <i/>
        <sz val="11"/>
        <color rgb="FF003300"/>
        <rFont val="Arial"/>
        <family val="2"/>
      </rPr>
      <t>préparé non servi</t>
    </r>
  </si>
  <si>
    <t>TOTAL NIVEAU 2</t>
  </si>
  <si>
    <t>TOTAL NIVEAU 3</t>
  </si>
  <si>
    <r>
      <rPr>
        <b/>
        <sz val="10"/>
        <color rgb="FFFF0000"/>
        <rFont val="Arial"/>
        <family val="2"/>
      </rPr>
      <t>TOTAL</t>
    </r>
    <r>
      <rPr>
        <b/>
        <sz val="10"/>
        <rFont val="Arial"/>
        <family val="2"/>
      </rPr>
      <t xml:space="preserve"> </t>
    </r>
    <r>
      <rPr>
        <b/>
        <sz val="10"/>
        <color rgb="FFFF0000"/>
        <rFont val="Arial"/>
        <family val="2"/>
      </rPr>
      <t>DECHETS INEVITABLES</t>
    </r>
  </si>
  <si>
    <t>FONCTIONNEMENT DU TABLEUR</t>
  </si>
  <si>
    <t>RENSEIGNEMENTS DEMANDES</t>
  </si>
  <si>
    <t>ORGANISATION DES ONGLETS</t>
  </si>
  <si>
    <t>Répartition du gaspillage en poids</t>
  </si>
  <si>
    <t>source</t>
  </si>
  <si>
    <t>1000 écoles &amp; collèges</t>
  </si>
  <si>
    <t>Moyenne</t>
  </si>
  <si>
    <t>Etude Rhônes-Alpes</t>
  </si>
  <si>
    <r>
      <t>Cet outil a été réalisé en 2018 dans le cadre du projet de loi alimentation visant à rendre obligatoire un diagnostic sur le gaspillage alimentaire en restauration collective. Il se base sur un outil créé par Verdicité en 2016 lors de l'étude "</t>
    </r>
    <r>
      <rPr>
        <i/>
        <sz val="11"/>
        <rFont val="Calibri"/>
        <family val="2"/>
        <scheme val="minor"/>
      </rPr>
      <t>Coûts complets du gaspillage alimentaire en restauration collective</t>
    </r>
    <r>
      <rPr>
        <sz val="11"/>
        <rFont val="Calibri"/>
        <family val="2"/>
        <scheme val="minor"/>
      </rPr>
      <t>" mandatée par l'ADEME. 
Il est libre d'utilisation.</t>
    </r>
  </si>
  <si>
    <t>PRESENTATION DU TABLEUR ET PUBLIC VISE</t>
  </si>
  <si>
    <t>CODE COULEUR DU TABLEUR</t>
  </si>
  <si>
    <t>Aliments à peser</t>
  </si>
  <si>
    <t>Finesse des pesées</t>
  </si>
  <si>
    <t>Durée nécessaire</t>
  </si>
  <si>
    <t>Tous les déchets alimentaires</t>
  </si>
  <si>
    <t>DEFINITIONS</t>
  </si>
  <si>
    <t>ORGANISATION DES PESEES ET DESCRIPTION DES NIVEAUX</t>
  </si>
  <si>
    <t>Gaspillage alimentaire uniquement</t>
  </si>
  <si>
    <t>Peser les restes de pain séparément des autres déchets alimentaires</t>
  </si>
  <si>
    <t xml:space="preserve">   Niveau 1</t>
  </si>
  <si>
    <t xml:space="preserve">   Niveau 2</t>
  </si>
  <si>
    <t xml:space="preserve">   Niveau 3</t>
  </si>
  <si>
    <t>Précisions et conseils</t>
  </si>
  <si>
    <r>
      <rPr>
        <sz val="10"/>
        <rFont val="Calibri"/>
        <family val="2"/>
        <scheme val="minor"/>
      </rPr>
      <t>Niveau 1 +</t>
    </r>
    <r>
      <rPr>
        <sz val="11"/>
        <rFont val="Calibri"/>
        <family val="2"/>
        <scheme val="minor"/>
      </rPr>
      <t xml:space="preserve">
</t>
    </r>
    <r>
      <rPr>
        <sz val="10"/>
        <rFont val="Calibri"/>
        <family val="2"/>
        <scheme val="minor"/>
      </rPr>
      <t>Séparer les déchets "préparé non servi" des "retours plateaux"</t>
    </r>
  </si>
  <si>
    <r>
      <rPr>
        <sz val="10"/>
        <rFont val="Calibri"/>
        <family val="2"/>
        <scheme val="minor"/>
      </rPr>
      <t>Niveau 2 +</t>
    </r>
    <r>
      <rPr>
        <sz val="11"/>
        <rFont val="Calibri"/>
        <family val="2"/>
        <scheme val="minor"/>
      </rPr>
      <t xml:space="preserve">
</t>
    </r>
    <r>
      <rPr>
        <sz val="10"/>
        <rFont val="Calibri"/>
        <family val="2"/>
        <scheme val="minor"/>
      </rPr>
      <t>Peser séparément les composantes (entrée, viande, dessert…)</t>
    </r>
  </si>
  <si>
    <t>3 jours consécutifs 
minimum</t>
  </si>
  <si>
    <t>Une semaine (5 à 7 jours)</t>
  </si>
  <si>
    <r>
      <rPr>
        <sz val="11"/>
        <rFont val="Calibri"/>
        <family val="2"/>
        <scheme val="minor"/>
      </rPr>
      <t>L'organisation par niveau doit être lue comme un guide, et non pas comme une obligation.</t>
    </r>
    <r>
      <rPr>
        <b/>
        <sz val="11"/>
        <rFont val="Calibri"/>
        <family val="2"/>
        <scheme val="minor"/>
      </rPr>
      <t xml:space="preserve"> N'hésitez pas à piocher dans chaque niveau ce qui vous paraît le plus adapté à votre situation.</t>
    </r>
  </si>
  <si>
    <t>Evitez les services peu représentatifs 
(ex : le mercredi en établissement scolaire)</t>
  </si>
  <si>
    <r>
      <t xml:space="preserve">Pour le bon fonctionnement de l'outil, un certain nombre de renseignements sont </t>
    </r>
    <r>
      <rPr>
        <u/>
        <sz val="11"/>
        <rFont val="Calibri"/>
        <family val="2"/>
        <scheme val="minor"/>
      </rPr>
      <t>obligatoires</t>
    </r>
    <r>
      <rPr>
        <sz val="11"/>
        <rFont val="Calibri"/>
        <family val="2"/>
        <scheme val="minor"/>
      </rPr>
      <t xml:space="preserve">, d'autres sont </t>
    </r>
    <r>
      <rPr>
        <u/>
        <sz val="11"/>
        <rFont val="Calibri"/>
        <family val="2"/>
        <scheme val="minor"/>
      </rPr>
      <t>facultatifs</t>
    </r>
    <r>
      <rPr>
        <sz val="11"/>
        <rFont val="Calibri"/>
        <family val="2"/>
        <scheme val="minor"/>
      </rPr>
      <t xml:space="preserve"> afin d'améliorer la précision des calculs.</t>
    </r>
  </si>
  <si>
    <r>
      <t>OBLIGATOIRE</t>
    </r>
    <r>
      <rPr>
        <sz val="11"/>
        <rFont val="Calibri"/>
        <family val="2"/>
        <scheme val="minor"/>
      </rPr>
      <t xml:space="preserve"> :</t>
    </r>
  </si>
  <si>
    <r>
      <rPr>
        <u/>
        <sz val="11"/>
        <rFont val="Calibri"/>
        <family val="2"/>
        <scheme val="minor"/>
      </rPr>
      <t>FACULTATIF</t>
    </r>
    <r>
      <rPr>
        <sz val="11"/>
        <rFont val="Calibri"/>
        <family val="2"/>
        <scheme val="minor"/>
      </rPr>
      <t xml:space="preserve"> :</t>
    </r>
  </si>
  <si>
    <t xml:space="preserve">Ces éléments permettent par la suite de réaliser des calculs à partir de ratios. Ils sont donc indispensables. </t>
  </si>
  <si>
    <t>- poids de nourriture produite (poids cuisiné) : si vous n'avez pas ces éléments, le calcul sera basé selon des ratios moyens</t>
  </si>
  <si>
    <t>- coût plateau réel (en €) : coût des denrées alimentaires pour un plateau</t>
  </si>
  <si>
    <t>- coût moyen annuel des aliments (en €/kg) : budget annuel d'achat des aliments (en €) divisé par le poids des aliments achetés en un an (en kg)</t>
  </si>
  <si>
    <t>- les pesées du gaspillage du jour (à remplir à différents endroits selon le niveau 1, 2 ou 3 choisi)</t>
  </si>
  <si>
    <t>Exemple pour les déchets inévitables : la peau d'une banane se retrouvera automatiquement dans la poubelle. Nous l'estimons à 0.06 kg. Si 100 bananes ont été mises à disposition, on retrouvera 6 kg de peaux dans la poubelle, ôtées automatiquement de vos résultats.</t>
  </si>
  <si>
    <t>En vert = calculs automatiques, ces cellules sont verrouillées.</t>
  </si>
  <si>
    <t>En gris  =  données d'entrées et titre de ligne, ces cellules sont verrouillées (sauf pour les déchets inévitables, voir précision plus bas)</t>
  </si>
  <si>
    <t>ALERTES</t>
  </si>
  <si>
    <r>
      <t xml:space="preserve">- le renseignement des déchets inévitables (emballages, pelures, os...) : si vous n'avez pas séparé les déchets inévitables du gaspillage alimentaire, vous pouvez utiliser cette section en </t>
    </r>
    <r>
      <rPr>
        <b/>
        <sz val="11"/>
        <rFont val="Calibri"/>
        <family val="2"/>
        <scheme val="minor"/>
      </rPr>
      <t>renseignant le nombre de portions servies par type d'aliment</t>
    </r>
    <r>
      <rPr>
        <sz val="11"/>
        <rFont val="Calibri"/>
        <family val="2"/>
        <scheme val="minor"/>
      </rPr>
      <t xml:space="preserve"> (chaque catégorie (ex : os de poulet = 54g) a un poids prédéfini que vous pouvez modifier si besoin). Des cases sont laissées vides si vous souhaitez ajouter d'autres types d'aliments contenant des déchets inévitables.</t>
    </r>
  </si>
  <si>
    <t>Alerte</t>
  </si>
  <si>
    <r>
      <rPr>
        <u/>
        <sz val="11"/>
        <rFont val="Calibri"/>
        <family val="2"/>
        <scheme val="minor"/>
      </rPr>
      <t>Exemples d'alertes</t>
    </r>
    <r>
      <rPr>
        <sz val="11"/>
        <rFont val="Calibri"/>
        <family val="2"/>
        <scheme val="minor"/>
      </rPr>
      <t xml:space="preserve"> : 
</t>
    </r>
  </si>
  <si>
    <t xml:space="preserve">- sur les lignes 65 à 70, des alertes peuvent apparaître : cela vous signale qu'il y a plus de déchets inévitables que de déchets alimentaires… Vérifiez vos données. </t>
  </si>
  <si>
    <t>COMMUNICATION</t>
  </si>
  <si>
    <t>RESSOURCES SUPPLEMENTAIRES</t>
  </si>
  <si>
    <t>MATERIEL NECESSAIRE</t>
  </si>
  <si>
    <t>Ce niveau a pour but de réaliser un premier diagnostic sur une durée courte : sans distinction des composantes ni des retours assiettes/préparé non servi. La fiabilité et la pertinence de cette mesure restent néanmoins limitées, et le coût environnemental (en CO2) ne pourra pas être évalué.</t>
  </si>
  <si>
    <t>Ce niveau propose une finesse intermédiaire : il permet de mieux cibler l'origine principale du gaspillage en séparant les restes non servis aux convives des restes dans les assiettes. Les pesées ne distinguant pas le type d'aliment gaspillé, le coût environnemental ne peut pas être évalué.</t>
  </si>
  <si>
    <t>Ce niveau permet de réaliser l'évaluation du gaspillage alimentaire la plus fine, avec une estimation précise des coûts économiques et environnementaux. La pesée se fait par composante (entrée, viande et poisson, dessert…) pour les déchets "retours assiettes" ET "préparé non servi".</t>
  </si>
  <si>
    <r>
      <t xml:space="preserve">- </t>
    </r>
    <r>
      <rPr>
        <u/>
        <sz val="11"/>
        <rFont val="Calibri"/>
        <family val="2"/>
        <scheme val="minor"/>
      </rPr>
      <t>Biodéchets</t>
    </r>
    <r>
      <rPr>
        <sz val="11"/>
        <rFont val="Calibri"/>
        <family val="2"/>
        <scheme val="minor"/>
      </rPr>
      <t xml:space="preserve"> : tout déchet biodégradable de jardin ou de parc + tout déchet alimentaire
- </t>
    </r>
    <r>
      <rPr>
        <u/>
        <sz val="11"/>
        <rFont val="Calibri"/>
        <family val="2"/>
        <scheme val="minor"/>
      </rPr>
      <t>Déchets alimentaires</t>
    </r>
    <r>
      <rPr>
        <sz val="11"/>
        <rFont val="Calibri"/>
        <family val="2"/>
        <scheme val="minor"/>
      </rPr>
      <t xml:space="preserve"> : gaspillage alimentaire + déchets inévitables (os, noyaux, peaux d'agrumes…)
- </t>
    </r>
    <r>
      <rPr>
        <u/>
        <sz val="11"/>
        <rFont val="Calibri"/>
        <family val="2"/>
        <scheme val="minor"/>
      </rPr>
      <t>Gaspillage alimentaire</t>
    </r>
    <r>
      <rPr>
        <sz val="11"/>
        <rFont val="Calibri"/>
        <family val="2"/>
        <scheme val="minor"/>
      </rPr>
      <t xml:space="preserve"> : toute nourriture destinée à la consommation humaine qui est perdue, jetée ou dégradée (tous les restes consommables)
- </t>
    </r>
    <r>
      <rPr>
        <u/>
        <sz val="11"/>
        <rFont val="Calibri"/>
        <family val="2"/>
        <scheme val="minor"/>
      </rPr>
      <t>Retours assiettes</t>
    </r>
    <r>
      <rPr>
        <sz val="11"/>
        <rFont val="Calibri"/>
        <family val="2"/>
        <scheme val="minor"/>
      </rPr>
      <t xml:space="preserve"> : gaspillage généré par les convives dans leurs assiettes
- </t>
    </r>
    <r>
      <rPr>
        <u/>
        <sz val="11"/>
        <rFont val="Calibri"/>
        <family val="2"/>
        <scheme val="minor"/>
      </rPr>
      <t>Préparé non servi</t>
    </r>
    <r>
      <rPr>
        <sz val="11"/>
        <rFont val="Calibri"/>
        <family val="2"/>
        <scheme val="minor"/>
      </rPr>
      <t xml:space="preserve"> : gaspillage généré par un excès de nourriture préparée (ou autre raison) et jetée en fin de service
</t>
    </r>
  </si>
  <si>
    <r>
      <t>Cycle complet du plan alimentaire (</t>
    </r>
    <r>
      <rPr>
        <sz val="10"/>
        <rFont val="Calibri"/>
        <family val="2"/>
      </rPr>
      <t>~</t>
    </r>
    <r>
      <rPr>
        <sz val="10"/>
        <rFont val="Calibri"/>
        <family val="2"/>
        <scheme val="minor"/>
      </rPr>
      <t xml:space="preserve"> 20 jours)</t>
    </r>
  </si>
  <si>
    <r>
      <t xml:space="preserve">- pour les restes d'assiette et les déchets préparé non servi : un </t>
    </r>
    <r>
      <rPr>
        <b/>
        <sz val="11"/>
        <rFont val="Calibri"/>
        <family val="2"/>
        <scheme val="minor"/>
      </rPr>
      <t xml:space="preserve">pèse personne </t>
    </r>
    <r>
      <rPr>
        <sz val="11"/>
        <rFont val="Calibri"/>
        <family val="2"/>
        <scheme val="minor"/>
      </rPr>
      <t xml:space="preserve">ou un </t>
    </r>
    <r>
      <rPr>
        <b/>
        <sz val="11"/>
        <rFont val="Calibri"/>
        <family val="2"/>
        <scheme val="minor"/>
      </rPr>
      <t>peson</t>
    </r>
  </si>
  <si>
    <r>
      <t xml:space="preserve">FACULTATIF : Coût plateau réel par repas en € (Niveau 3)
</t>
    </r>
    <r>
      <rPr>
        <i/>
        <sz val="11"/>
        <rFont val="Arial"/>
        <family val="2"/>
      </rPr>
      <t>Renforce la précision du calcul du coût du gaspillage</t>
    </r>
  </si>
  <si>
    <t>Lignes à remplir</t>
  </si>
  <si>
    <t>Ligne 23 uniquement</t>
  </si>
  <si>
    <t>Ligne 7 + lignes 25 à 27</t>
  </si>
  <si>
    <t>Ligne 21 + lignes 29 à 43</t>
  </si>
  <si>
    <t>Niveau 1 : penser à remplir les déchets inévitables (lignes 45 à 63), qui permettent d'obtenir une estimation du gaspillage à partir de la pesée des déchets alimentaires</t>
  </si>
  <si>
    <t>Le pain est proposé d'être pesé séparément dès le niveau 1 car les actions de lutte contre le gaspillage sont assez simples (position dans le self, commande ajustée).</t>
  </si>
  <si>
    <r>
      <t xml:space="preserve">Utilisation d'un </t>
    </r>
    <r>
      <rPr>
        <u/>
        <sz val="11"/>
        <rFont val="Calibri"/>
        <family val="2"/>
        <scheme val="minor"/>
      </rPr>
      <t>ratio simple</t>
    </r>
    <r>
      <rPr>
        <sz val="11"/>
        <rFont val="Calibri"/>
        <family val="2"/>
        <scheme val="minor"/>
      </rPr>
      <t xml:space="preserve"> : </t>
    </r>
    <r>
      <rPr>
        <b/>
        <sz val="11"/>
        <rFont val="Calibri"/>
        <family val="2"/>
        <scheme val="minor"/>
      </rPr>
      <t>0,23€/100gr</t>
    </r>
    <r>
      <rPr>
        <sz val="11"/>
        <rFont val="Calibri"/>
        <family val="2"/>
        <scheme val="minor"/>
      </rPr>
      <t xml:space="preserve"> de gaspillage (source : étude ADEME "Coût complet" Rhône-Alpes 2016). Ce ratio est une moyenne calculée sur des établissements de secteurs variés avec différents types de convives.</t>
    </r>
  </si>
  <si>
    <r>
      <rPr>
        <u/>
        <sz val="11"/>
        <rFont val="Calibri"/>
        <family val="2"/>
        <scheme val="minor"/>
      </rPr>
      <t>A noter</t>
    </r>
    <r>
      <rPr>
        <b/>
        <sz val="11"/>
        <rFont val="Calibri"/>
        <family val="2"/>
        <scheme val="minor"/>
      </rPr>
      <t xml:space="preserve"> </t>
    </r>
    <r>
      <rPr>
        <sz val="11"/>
        <rFont val="Calibri"/>
        <family val="2"/>
        <scheme val="minor"/>
      </rPr>
      <t>:  le choix a été fait de ne pas intégrer au calcul du gaspillage alimentaire les déchets de préparation (épluchures essentiellement) et les pertes de stock (produits périmés) car ils ne représentent, en général en restauration collective, qu'une faible proportion.</t>
    </r>
  </si>
  <si>
    <r>
      <t xml:space="preserve">En phase de </t>
    </r>
    <r>
      <rPr>
        <b/>
        <sz val="11"/>
        <rFont val="Calibri"/>
        <family val="2"/>
        <scheme val="minor"/>
      </rPr>
      <t>diagnostic</t>
    </r>
    <r>
      <rPr>
        <sz val="11"/>
        <rFont val="Calibri"/>
        <family val="2"/>
        <scheme val="minor"/>
      </rPr>
      <t xml:space="preserve">, aucune communication ne doit être faite auprès des convives sur la campagne de pesée afin de ne pas biaiser les comportements. </t>
    </r>
  </si>
  <si>
    <r>
      <t xml:space="preserve">En phase de </t>
    </r>
    <r>
      <rPr>
        <b/>
        <sz val="11"/>
        <rFont val="Calibri"/>
        <family val="2"/>
        <scheme val="minor"/>
      </rPr>
      <t>sensibilisation</t>
    </r>
    <r>
      <rPr>
        <sz val="11"/>
        <rFont val="Calibri"/>
        <family val="2"/>
        <scheme val="minor"/>
      </rPr>
      <t>, la campagne peut être visible : c'est aussi un outil de communication !</t>
    </r>
  </si>
  <si>
    <t>Cette section détaille pour information les différentes méthodes d'estimation du coût du gaspillage alimentaire en € selon les 3 niveaux proposés.</t>
  </si>
  <si>
    <t>Base carbone ADEME 2018</t>
  </si>
  <si>
    <t>Exemple : pour un gaspillage de 150g/convive, le coût estimé est de 3€/kg (coût matiere) * 14/17 * 0,150 = 0,37€/convive</t>
  </si>
  <si>
    <r>
      <t xml:space="preserve">Utilisation du </t>
    </r>
    <r>
      <rPr>
        <u/>
        <sz val="11"/>
        <rFont val="Calibri"/>
        <family val="2"/>
        <scheme val="minor"/>
      </rPr>
      <t>prix moyen des denrées achetées sur une année</t>
    </r>
    <r>
      <rPr>
        <sz val="11"/>
        <rFont val="Calibri"/>
        <family val="2"/>
        <scheme val="minor"/>
      </rPr>
      <t xml:space="preserve"> : permet d'être plus proche de la valeur des denrées alimentaire achetées par l'établissement, et donc de mieux estimer le coût du gaspillage pour cet établissement.
</t>
    </r>
    <r>
      <rPr>
        <b/>
        <sz val="11"/>
        <color rgb="FF9C0006"/>
        <rFont val="Calibri"/>
        <family val="2"/>
        <scheme val="minor"/>
      </rPr>
      <t>Coût du gaspillage/convive (en €)</t>
    </r>
    <r>
      <rPr>
        <sz val="11"/>
        <rFont val="Calibri"/>
        <family val="2"/>
        <scheme val="minor"/>
      </rPr>
      <t xml:space="preserve"> = </t>
    </r>
    <r>
      <rPr>
        <b/>
        <sz val="11"/>
        <color rgb="FF9C0006"/>
        <rFont val="Calibri"/>
        <family val="2"/>
        <scheme val="minor"/>
      </rPr>
      <t xml:space="preserve">coût denrée moyen (en €/kg) </t>
    </r>
    <r>
      <rPr>
        <b/>
        <sz val="11"/>
        <rFont val="Calibri"/>
        <family val="2"/>
        <scheme val="minor"/>
      </rPr>
      <t xml:space="preserve">* </t>
    </r>
    <r>
      <rPr>
        <b/>
        <sz val="11"/>
        <color rgb="FF9C0006"/>
        <rFont val="Calibri"/>
        <family val="2"/>
        <scheme val="minor"/>
      </rPr>
      <t xml:space="preserve">14/17 </t>
    </r>
    <r>
      <rPr>
        <b/>
        <sz val="11"/>
        <rFont val="Calibri"/>
        <family val="2"/>
        <scheme val="minor"/>
      </rPr>
      <t xml:space="preserve">* </t>
    </r>
    <r>
      <rPr>
        <b/>
        <sz val="11"/>
        <color rgb="FF9C0006"/>
        <rFont val="Calibri"/>
        <family val="2"/>
        <scheme val="minor"/>
      </rPr>
      <t>gaspillage(en kg/convive)</t>
    </r>
    <r>
      <rPr>
        <sz val="11"/>
        <rFont val="Calibri"/>
        <family val="2"/>
        <scheme val="minor"/>
      </rPr>
      <t xml:space="preserve">
</t>
    </r>
    <r>
      <rPr>
        <sz val="10"/>
        <rFont val="Calibri"/>
        <family val="2"/>
        <scheme val="minor"/>
      </rPr>
      <t>Le ratio 14/17 provient de l'étude ADEME "Coût complet" Rhône-Alpes 2016 : en moyenne 17% du poids est gaspillé pour 14% du coût des denrées.</t>
    </r>
  </si>
  <si>
    <t>Exemple : pour un gaspillage de 150g/convive, le coût estimé est de 0,23 * 150/100 = 0,35€/convive</t>
  </si>
  <si>
    <t>Exemple : pour un coût denrées de 2€ par plateau, le coût estimé est 2 * 20% (%gaspillé/préparé) * 14/17 = 0,33€/repas</t>
  </si>
  <si>
    <r>
      <t xml:space="preserve">Utilisation du </t>
    </r>
    <r>
      <rPr>
        <u/>
        <sz val="11"/>
        <rFont val="Calibri"/>
        <family val="2"/>
        <scheme val="minor"/>
      </rPr>
      <t>coût plateau journalier</t>
    </r>
    <r>
      <rPr>
        <sz val="11"/>
        <rFont val="Calibri"/>
        <family val="2"/>
        <scheme val="minor"/>
      </rPr>
      <t xml:space="preserve"> : permet d'estimer précisément le coût du gaspillage en fonction du menu du jour. Cela peut aider à cibler les recettes générant le plus de gaspillage en kg mais également en €, et ainsi faire évoluer les compositions des menus.
</t>
    </r>
    <r>
      <rPr>
        <b/>
        <sz val="11"/>
        <color rgb="FF9C0006"/>
        <rFont val="Calibri"/>
        <family val="2"/>
        <scheme val="minor"/>
      </rPr>
      <t>Coût du gaspillage/convive (en €)</t>
    </r>
    <r>
      <rPr>
        <sz val="11"/>
        <rFont val="Calibri"/>
        <family val="2"/>
        <scheme val="minor"/>
      </rPr>
      <t xml:space="preserve"> = </t>
    </r>
    <r>
      <rPr>
        <b/>
        <sz val="11"/>
        <color rgb="FF9C0006"/>
        <rFont val="Calibri"/>
        <family val="2"/>
        <scheme val="minor"/>
      </rPr>
      <t>coût plateau du jour (en €)</t>
    </r>
    <r>
      <rPr>
        <sz val="11"/>
        <rFont val="Calibri"/>
        <family val="2"/>
        <scheme val="minor"/>
      </rPr>
      <t xml:space="preserve"> * </t>
    </r>
    <r>
      <rPr>
        <b/>
        <sz val="11"/>
        <color rgb="FF9C0006"/>
        <rFont val="Calibri"/>
        <family val="2"/>
        <scheme val="minor"/>
      </rPr>
      <t>%gaspillé/préparé</t>
    </r>
    <r>
      <rPr>
        <sz val="11"/>
        <rFont val="Calibri"/>
        <family val="2"/>
        <scheme val="minor"/>
      </rPr>
      <t xml:space="preserve"> * </t>
    </r>
    <r>
      <rPr>
        <b/>
        <sz val="11"/>
        <color rgb="FF9C0006"/>
        <rFont val="Calibri"/>
        <family val="2"/>
        <scheme val="minor"/>
      </rPr>
      <t>14/17</t>
    </r>
  </si>
  <si>
    <t>Nombre moyen de convive par repas :</t>
  </si>
  <si>
    <t>convives</t>
  </si>
  <si>
    <t>Nombre de mesures :</t>
  </si>
  <si>
    <t>Nombre total de repas pendant les pesées :</t>
  </si>
  <si>
    <t xml:space="preserve">Coût des denrées achetées sur la période de mesure : </t>
  </si>
  <si>
    <t xml:space="preserve">Coût moyen du repas (part alimentaire) : </t>
  </si>
  <si>
    <t>kg CO2/repas</t>
  </si>
  <si>
    <t>Pesée unique des déchets + pain</t>
  </si>
  <si>
    <t xml:space="preserve">TOTAL NIVEAU 1 </t>
  </si>
  <si>
    <t>Déchets alimentaires
(retours d'assiette + préparé non servi)
(en kg)</t>
  </si>
  <si>
    <t>Pain jeté (restes d'assiette + préparation)
(en kg)</t>
  </si>
  <si>
    <t>Pain jeté (en kg)</t>
  </si>
  <si>
    <t>somme retours assiette</t>
  </si>
  <si>
    <t>somme retours distribution</t>
  </si>
  <si>
    <t>Ratio moyen coût € gaspillage (étude ADEME Rhone Alpes 2016)</t>
  </si>
  <si>
    <t>€/100gr</t>
  </si>
  <si>
    <t>Ratio coût/quantité gaspillée (étude ADEME Rhone Alpes 2016)</t>
  </si>
  <si>
    <r>
      <t xml:space="preserve">Impact environnemental du gaspillage 
</t>
    </r>
    <r>
      <rPr>
        <sz val="11"/>
        <rFont val="Arial"/>
        <family val="2"/>
      </rPr>
      <t>(seulement pour le niveau 3, en kg CO2)</t>
    </r>
  </si>
  <si>
    <r>
      <t>Le tableur fonctionne avec deux onglets : 
- un onglet "</t>
    </r>
    <r>
      <rPr>
        <u/>
        <sz val="11"/>
        <rFont val="Calibri"/>
        <family val="2"/>
        <scheme val="minor"/>
      </rPr>
      <t>Tableau mesure</t>
    </r>
    <r>
      <rPr>
        <sz val="11"/>
        <rFont val="Calibri"/>
        <family val="2"/>
        <scheme val="minor"/>
      </rPr>
      <t>" : c'est ici que vous rentrez vos résultats de pesées (jusqu'à 20 repas consécutifs) et vos renseignements concernant votre établissement. Les moyennes de poids, coût € et impact CO2 des pesées sont calculées automatiquement à la fin de cette feuille.
- un onglet "</t>
    </r>
    <r>
      <rPr>
        <u/>
        <sz val="11"/>
        <rFont val="Calibri"/>
        <family val="2"/>
        <scheme val="minor"/>
      </rPr>
      <t>SYNTHESE</t>
    </r>
    <r>
      <rPr>
        <sz val="11"/>
        <rFont val="Calibri"/>
        <family val="2"/>
        <scheme val="minor"/>
      </rPr>
      <t xml:space="preserve">" : </t>
    </r>
    <r>
      <rPr>
        <b/>
        <sz val="11"/>
        <rFont val="Calibri"/>
        <family val="2"/>
        <scheme val="minor"/>
      </rPr>
      <t>vous n'avez pas à remplir cette feuille</t>
    </r>
    <r>
      <rPr>
        <sz val="11"/>
        <rFont val="Calibri"/>
        <family val="2"/>
        <scheme val="minor"/>
      </rPr>
      <t>, elle présente tous vos résultats sur votre période de pesée de manière synthétique et synthétique.
- deux onglets "Tableau exemple" et "SYNTHESE exemple" qui servent d'illustrations au remplissage du tableur.</t>
    </r>
  </si>
  <si>
    <r>
      <t xml:space="preserve">Seules les cases </t>
    </r>
    <r>
      <rPr>
        <b/>
        <sz val="11"/>
        <rFont val="Calibri"/>
        <family val="2"/>
        <scheme val="minor"/>
      </rPr>
      <t>en orange clair doivent être complétées</t>
    </r>
    <r>
      <rPr>
        <sz val="11"/>
        <rFont val="Calibri"/>
        <family val="2"/>
        <scheme val="minor"/>
      </rPr>
      <t xml:space="preserve">. </t>
    </r>
  </si>
  <si>
    <t>Poids unitaire (en kg)</t>
  </si>
  <si>
    <r>
      <rPr>
        <u/>
        <sz val="11"/>
        <rFont val="Calibri"/>
        <family val="2"/>
        <scheme val="minor"/>
      </rPr>
      <t>A noter</t>
    </r>
    <r>
      <rPr>
        <sz val="11"/>
        <rFont val="Calibri"/>
        <family val="2"/>
        <scheme val="minor"/>
      </rPr>
      <t xml:space="preserve"> : 
● les données étant extrêmement variables d'un menu à l'autre, plus la durée est longue plus les données sont représentatives.
● dans le cadre d'un plan d'action de lutte contre le gaspillage, il est nécessaire de réaliser des pesées AVANT et APRES la mise en place d'actions afin de mesurer la réduction et les économies réalisées.
●  le tableur est flexible et vous pouvez choisir de peser seulement le gaspillage alimentaire ou bien tous les déchets alimentaires. </t>
    </r>
    <r>
      <rPr>
        <b/>
        <sz val="11"/>
        <rFont val="Calibri"/>
        <family val="2"/>
        <scheme val="minor"/>
      </rPr>
      <t>Si vous souhaitez peser tous les déchets alimentaires mais estimer la part de gaspillage, remplissez la catégorie "déchets inévitables" dans le tableur (lignes 45 à 63).</t>
    </r>
  </si>
  <si>
    <t>- pour le niveau 3 seulement, le renseignement du type de viande préparé majoritairement (liste déroulante) : ceci a un impact sur le calcul des émissions de CO2</t>
  </si>
  <si>
    <t>- effectif du jour</t>
  </si>
  <si>
    <t>- renseignement du menu : garde une trace des menus, qui peuvent impliquer de grandes différences sur les chiffres et permet de mieux cibler les aliments source de gaspillage</t>
  </si>
  <si>
    <t>- sur la ligne 75 %gaspillé/préparé si vous avez gaspillé plus que vos quantités préparées : dans ce cas, vérifiez la saisie de vos données, ou saisissez les quantités effectivement préparées (il peut y avoir une sous-évaluation des quantités préparées si la ligne 20 n'est pas remplie).</t>
  </si>
  <si>
    <t>METHODE CALCUL DU COÛT ESTIMÉ EN € DU GASPILLAGE ALIMENTAIRE</t>
  </si>
  <si>
    <r>
      <rPr>
        <b/>
        <sz val="11"/>
        <color rgb="FF9C0006"/>
        <rFont val="Calibri"/>
        <family val="2"/>
        <scheme val="minor"/>
      </rPr>
      <t xml:space="preserve">Coût du gaspillage/convive (en €) </t>
    </r>
    <r>
      <rPr>
        <sz val="11"/>
        <rFont val="Calibri"/>
        <family val="2"/>
        <scheme val="minor"/>
      </rPr>
      <t xml:space="preserve">= </t>
    </r>
    <r>
      <rPr>
        <b/>
        <sz val="11"/>
        <color rgb="FF9C0006"/>
        <rFont val="Calibri"/>
        <family val="2"/>
        <scheme val="minor"/>
      </rPr>
      <t>0,0023 (en €/g)</t>
    </r>
    <r>
      <rPr>
        <sz val="11"/>
        <rFont val="Calibri"/>
        <family val="2"/>
        <scheme val="minor"/>
      </rPr>
      <t xml:space="preserve"> * </t>
    </r>
    <r>
      <rPr>
        <b/>
        <sz val="11"/>
        <color rgb="FF9C0006"/>
        <rFont val="Calibri"/>
        <family val="2"/>
        <scheme val="minor"/>
      </rPr>
      <t>gaspillage(en g/convive)</t>
    </r>
  </si>
  <si>
    <r>
      <t xml:space="preserve">- pour la pesée unitaire des déchets inévitables (si vous souhaitez modifier les éléments) : une </t>
    </r>
    <r>
      <rPr>
        <b/>
        <sz val="11"/>
        <rFont val="Calibri"/>
        <family val="2"/>
        <scheme val="minor"/>
      </rPr>
      <t>balance électronique</t>
    </r>
  </si>
  <si>
    <t xml:space="preserve">Les cellules des lignes 46 à 62 (déchets inévitables) sont modifiables afin de vous permettre de changer les poids pré-rentrés (en colonne E) et d'ajouter une catégorie de déchet inévitable si besoin (cases avec la mention "à saisir"). 'Les dates et les jours peuvent aussi être modifiés : vous pouvez saisir lundi midi, lundi soir, etc. </t>
  </si>
  <si>
    <t>Il est fortement recommandé de lire attentivement cette page afin d'avoir une bonne compréhension de l'outil et de son fonctionnement.</t>
  </si>
  <si>
    <t>- autant de seaux (ou sacs poubelles) que de catégories de déchets : 2 pour le niveau 1 (pain + déchets alimentaires), 3 pour le niveau 2 (pain, retours assiettes et préparé non servi) et 12 pour le niveau 3 (6 composantes pour les retours assiettes et préparé non servi)</t>
  </si>
  <si>
    <r>
      <t xml:space="preserve">Afin de vous guider au mieux dans la réalisation de vos pesées, 3 niveaux sont proposés en fonction de l'implication et des ressources du personnel, le niveau 1 étant le plus simple et le niveau 3 le plus détaillé (permettant d'obtenir un maximum d'informations). </t>
    </r>
    <r>
      <rPr>
        <b/>
        <sz val="11"/>
        <rFont val="Calibri"/>
        <family val="2"/>
        <scheme val="minor"/>
      </rPr>
      <t>Pensez bien à ne remplir qu'un niveau parmi les 3 selon votre choix</t>
    </r>
    <r>
      <rPr>
        <sz val="11"/>
        <rFont val="Calibri"/>
        <family val="2"/>
        <scheme val="minor"/>
      </rPr>
      <t>. A noter que l'estimation du CO2 émis lié au gaspillage alimentaire n'est possible qu'avec le niveau 3 qui nécessite une pesée par composante (entrée, viande, légumes...).</t>
    </r>
  </si>
  <si>
    <r>
      <rPr>
        <b/>
        <sz val="14"/>
        <rFont val="Arial"/>
        <family val="2"/>
      </rPr>
      <t xml:space="preserve">A  REMPLIR SI LES PESEES REALISEES CONTIENNENT DES DECHETS INEVITABLES
</t>
    </r>
    <r>
      <rPr>
        <b/>
        <sz val="11"/>
        <rFont val="Arial"/>
        <family val="2"/>
      </rPr>
      <t>(os, épluchures, serviettes…)</t>
    </r>
    <r>
      <rPr>
        <b/>
        <sz val="10"/>
        <rFont val="Arial"/>
        <family val="2"/>
      </rPr>
      <t xml:space="preserve">
</t>
    </r>
    <r>
      <rPr>
        <b/>
        <sz val="14"/>
        <rFont val="Arial"/>
        <family val="2"/>
      </rPr>
      <t>Renseigner le nombre de portions préparées SEULEMENT pour tout plat contenant des déchets inévitables</t>
    </r>
  </si>
  <si>
    <t>chiffres à retravailler, tirés de l'ancienne version du tableur réalisé par Verdicité dans le cadre de l'opération Coût complet ADEME (2016)</t>
  </si>
  <si>
    <t>Quantités d'aliments gaspillés sur la période de mesure</t>
  </si>
  <si>
    <t>Gaspillage moyen par repas sur la période de mesure</t>
  </si>
  <si>
    <t>Quantité d'aliments préparés sur la période de mesure</t>
  </si>
  <si>
    <t>Rapport entre les quantités gaspillées/les quantités préparées</t>
  </si>
  <si>
    <t>merlu/cuisse de poulet</t>
  </si>
  <si>
    <t>Ecole A</t>
  </si>
  <si>
    <t>steak haché</t>
  </si>
  <si>
    <t>Frites</t>
  </si>
  <si>
    <t>FACULTATIF : Coût moyen annuel des aliments en €/kg 
                                               (Niveau 2)</t>
  </si>
  <si>
    <t>DESCRIPTIF DE L'ONGLET "TABLEAU EXEMPLE"</t>
  </si>
  <si>
    <r>
      <t xml:space="preserve">- </t>
    </r>
    <r>
      <rPr>
        <u/>
        <sz val="11"/>
        <rFont val="Calibri"/>
        <family val="2"/>
        <scheme val="minor"/>
      </rPr>
      <t>lundi</t>
    </r>
    <r>
      <rPr>
        <sz val="11"/>
        <rFont val="Calibri"/>
        <family val="2"/>
        <scheme val="minor"/>
      </rPr>
      <t xml:space="preserve"> : niveau 1 choisi, avec tous les déchets alimentaires pesés ensemble (sans distinction du pain). La catégorie "déchets inévitables" est remplie en fonction du menu du jour.</t>
    </r>
  </si>
  <si>
    <r>
      <t xml:space="preserve">- </t>
    </r>
    <r>
      <rPr>
        <u/>
        <sz val="11"/>
        <rFont val="Calibri"/>
        <family val="2"/>
        <scheme val="minor"/>
      </rPr>
      <t>mercredi</t>
    </r>
    <r>
      <rPr>
        <sz val="11"/>
        <rFont val="Calibri"/>
        <family val="2"/>
        <scheme val="minor"/>
      </rPr>
      <t xml:space="preserve"> : niveau 2 choisi, mais ce sont les déchets alimentaires pesés (et non pas le gaspillage). La catégorie "déchets inévitables" est remplie en conséquence.</t>
    </r>
  </si>
  <si>
    <r>
      <t xml:space="preserve">- </t>
    </r>
    <r>
      <rPr>
        <u/>
        <sz val="11"/>
        <rFont val="Calibri"/>
        <family val="2"/>
        <scheme val="minor"/>
      </rPr>
      <t>jeudi</t>
    </r>
    <r>
      <rPr>
        <sz val="11"/>
        <rFont val="Calibri"/>
        <family val="2"/>
        <scheme val="minor"/>
      </rPr>
      <t xml:space="preserve"> : même choix que pour mercredi mais avec la pesée du gaspillage seulement : la catégorie "déchets inévitables" n'est donc pas remplie.</t>
    </r>
  </si>
  <si>
    <r>
      <t xml:space="preserve">- </t>
    </r>
    <r>
      <rPr>
        <u/>
        <sz val="11"/>
        <rFont val="Calibri"/>
        <family val="2"/>
        <scheme val="minor"/>
      </rPr>
      <t>vendredi</t>
    </r>
    <r>
      <rPr>
        <sz val="11"/>
        <rFont val="Calibri"/>
        <family val="2"/>
        <scheme val="minor"/>
      </rPr>
      <t xml:space="preserve"> : niveau 3 rempli, avec le coût plateau et la distinction par composante qui permet l'estimation de l'impact environnemental.</t>
    </r>
  </si>
  <si>
    <t>Nombre de pesées de pain :</t>
  </si>
  <si>
    <t>Cet onglet vous permet d'avoir un aperçu du tableau pour une établissement type sur une période de pesée de 5 jours. Afin de couvrir les différentes possibilités de remplissage, plusieurs configurations ont été choisies selon les jours :</t>
  </si>
  <si>
    <r>
      <t xml:space="preserve">- </t>
    </r>
    <r>
      <rPr>
        <u/>
        <sz val="11"/>
        <rFont val="Calibri"/>
        <family val="2"/>
        <scheme val="minor"/>
      </rPr>
      <t>mardi</t>
    </r>
    <r>
      <rPr>
        <sz val="11"/>
        <rFont val="Calibri"/>
        <family val="2"/>
        <scheme val="minor"/>
      </rPr>
      <t xml:space="preserve"> : même choix que pour lundi mais avec la pesée du pain séparée des autres déchets, et le coût plateau renseigné pour une estimation plus fine du coût en €.</t>
    </r>
  </si>
  <si>
    <t>Ce tableur propose une grille de pesées afin de reporter la quantité de gaspillage alimentaire par jour sur une période donnée, et d'en obtenir les moyennes de poids, de coût en € et de impact environmental (en kg CO2*). Il est à destination de tout établissement de restauration collective, public ou privé. 
A noter : les cuisines centrales souhaitant mesurer leurs déchets de préparation peuvent l'utiliser en choisissant le niveau 1 (voir explications plus bas).</t>
  </si>
  <si>
    <t xml:space="preserve">* Base Carbone ADEME ® </t>
  </si>
  <si>
    <r>
      <t xml:space="preserve">Protéines animales majoritairement préparées
</t>
    </r>
    <r>
      <rPr>
        <i/>
        <sz val="9"/>
        <rFont val="Arial"/>
        <family val="2"/>
      </rPr>
      <t>(pour calcul impact CO2)</t>
    </r>
  </si>
  <si>
    <r>
      <t>FACULTATIF : Deuxième type de protéines animales préparées</t>
    </r>
    <r>
      <rPr>
        <i/>
        <sz val="9"/>
        <rFont val="Arial"/>
        <family val="2"/>
      </rPr>
      <t xml:space="preserve"> (pour calcul impact CO2)</t>
    </r>
  </si>
  <si>
    <t>Gaspillage alimentaire minimum sur la période de mesure</t>
  </si>
  <si>
    <t>Gaspillage alimentaire maximum sur la période de mesure</t>
  </si>
  <si>
    <t>SYNTHESE DES MESURES DU GASPILLAGE ALIMENTAIRE</t>
  </si>
  <si>
    <t xml:space="preserve">Emissions de GES issues du GA par repas : </t>
  </si>
  <si>
    <t>Analyse du gaspillage alimentaire par composante (si renseigné)</t>
  </si>
  <si>
    <t>Coût du gaspillage alimentaire</t>
  </si>
  <si>
    <t>Evaluation des émissions de gas à effet de serre (GES) du gaspillage alimentaire</t>
  </si>
  <si>
    <t>EXTRAPOLATION A L'ANNEE DU GASPILLAGE ALIMENTAIRE</t>
  </si>
  <si>
    <t xml:space="preserve">Coût direct (part alimentaire) du GA par an : </t>
  </si>
  <si>
    <t xml:space="preserve">Emissions de GES induites par le gaspillage alimentaire par an : </t>
  </si>
  <si>
    <t>Quantités du gaspillage</t>
  </si>
  <si>
    <t xml:space="preserve">Total émissions de GES issues du GA sur la période de mesure : </t>
  </si>
  <si>
    <t>Site Optigede reprenant l'ensemble des outils pour les pesées (tableur + memo des pesées)</t>
  </si>
  <si>
    <t>BàO dédiée aux établissements scolaires secondaires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</si>
</sst>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dd/mm/yy;@"/>
    <numFmt numFmtId="165" formatCode="#,##0.00\ &quot;€&quot;"/>
    <numFmt numFmtId="166" formatCode="_-* #,##0\ _€_-;\-* #,##0\ _€_-;_-* &quot;-&quot;??\ _€_-;_-@_-"/>
  </numFmts>
  <fonts count="63"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9"/>
      <color indexed="81"/>
      <name val="Tahoma"/>
      <family val="2"/>
    </font>
    <font>
      <b/>
      <sz val="11"/>
      <name val="Calibri"/>
      <family val="2"/>
      <scheme val="minor"/>
    </font>
    <font>
      <sz val="10"/>
      <name val="Calibri"/>
      <family val="2"/>
      <scheme val="minor"/>
    </font>
    <font>
      <b/>
      <sz val="12"/>
      <name val="Calibri"/>
      <family val="2"/>
      <scheme val="minor"/>
    </font>
    <font>
      <b/>
      <sz val="10"/>
      <name val="Calibri"/>
      <family val="2"/>
      <scheme val="minor"/>
    </font>
    <font>
      <sz val="11"/>
      <name val="Calibri"/>
      <family val="2"/>
      <scheme val="minor"/>
    </font>
    <font>
      <sz val="12"/>
      <name val="Calibri"/>
      <family val="2"/>
      <scheme val="minor"/>
    </font>
    <font>
      <u/>
      <sz val="11"/>
      <name val="Calibri"/>
      <family val="2"/>
      <scheme val="minor"/>
    </font>
    <font>
      <b/>
      <sz val="10"/>
      <name val="Arial"/>
      <family val="2"/>
    </font>
    <font>
      <i/>
      <sz val="11"/>
      <name val="Calibri"/>
      <family val="2"/>
      <scheme val="minor"/>
    </font>
    <font>
      <b/>
      <sz val="16"/>
      <name val="Calibri"/>
      <family val="2"/>
      <scheme val="minor"/>
    </font>
    <font>
      <b/>
      <sz val="14"/>
      <color rgb="FFF8F8F8"/>
      <name val="Arial"/>
      <family val="2"/>
    </font>
    <font>
      <sz val="11"/>
      <name val="Arial"/>
      <family val="2"/>
    </font>
    <font>
      <sz val="10"/>
      <name val="Calibri Light"/>
      <family val="2"/>
    </font>
    <font>
      <i/>
      <sz val="11"/>
      <name val="Arial"/>
      <family val="2"/>
    </font>
    <font>
      <sz val="10"/>
      <color indexed="10"/>
      <name val="Calibri Light"/>
      <family val="2"/>
    </font>
    <font>
      <b/>
      <sz val="11"/>
      <name val="Arial"/>
      <family val="2"/>
    </font>
    <font>
      <b/>
      <sz val="16"/>
      <name val="Arial"/>
      <family val="2"/>
    </font>
    <font>
      <b/>
      <sz val="12"/>
      <name val="Arial"/>
      <family val="2"/>
    </font>
    <font>
      <b/>
      <sz val="28"/>
      <name val="Arial"/>
      <family val="2"/>
    </font>
    <font>
      <b/>
      <sz val="14"/>
      <name val="Arial"/>
      <family val="2"/>
    </font>
    <font>
      <b/>
      <i/>
      <sz val="14"/>
      <name val="Arial"/>
      <family val="2"/>
    </font>
    <font>
      <b/>
      <sz val="11"/>
      <color rgb="FFFF0000"/>
      <name val="Arial"/>
      <family val="2"/>
    </font>
    <font>
      <sz val="11"/>
      <color rgb="FF003300"/>
      <name val="Arial"/>
      <family val="2"/>
    </font>
    <font>
      <i/>
      <sz val="11"/>
      <color rgb="FF003300"/>
      <name val="Arial"/>
      <family val="2"/>
    </font>
    <font>
      <sz val="9"/>
      <name val="Arial"/>
      <family val="2"/>
    </font>
    <font>
      <i/>
      <sz val="10"/>
      <name val="Arial"/>
      <family val="2"/>
    </font>
    <font>
      <b/>
      <sz val="26"/>
      <name val="Arial"/>
      <family val="2"/>
    </font>
    <font>
      <b/>
      <sz val="10"/>
      <color rgb="FF003300"/>
      <name val="Arial"/>
      <family val="2"/>
    </font>
    <font>
      <sz val="10"/>
      <color rgb="FF003300"/>
      <name val="Arial"/>
      <family val="2"/>
    </font>
    <font>
      <b/>
      <sz val="11"/>
      <color rgb="FF003300"/>
      <name val="Arial"/>
      <family val="2"/>
    </font>
    <font>
      <b/>
      <sz val="22"/>
      <name val="Calibri"/>
      <family val="2"/>
      <scheme val="minor"/>
    </font>
    <font>
      <b/>
      <sz val="14"/>
      <color rgb="FFF8F8F8"/>
      <name val="Calibri"/>
      <family val="2"/>
      <scheme val="minor"/>
    </font>
    <font>
      <b/>
      <sz val="12"/>
      <color theme="0"/>
      <name val="Arial"/>
      <family val="2"/>
    </font>
    <font>
      <b/>
      <sz val="10"/>
      <color rgb="FFFF0000"/>
      <name val="Arial"/>
      <family val="2"/>
    </font>
    <font>
      <sz val="16"/>
      <name val="Cambria"/>
      <family val="1"/>
    </font>
    <font>
      <sz val="11"/>
      <color rgb="FF9C0006"/>
      <name val="Calibri"/>
      <family val="2"/>
      <scheme val="minor"/>
    </font>
    <font>
      <sz val="10"/>
      <name val="Calibri"/>
      <family val="2"/>
    </font>
    <font>
      <b/>
      <sz val="11"/>
      <color rgb="FF9C0006"/>
      <name val="Calibri"/>
      <family val="2"/>
      <scheme val="minor"/>
    </font>
    <font>
      <b/>
      <sz val="11"/>
      <color rgb="FFC00000"/>
      <name val="Calibri"/>
      <family val="2"/>
      <scheme val="minor"/>
    </font>
    <font>
      <u/>
      <sz val="10"/>
      <color theme="10"/>
      <name val="Arial"/>
      <family val="2"/>
    </font>
    <font>
      <sz val="8"/>
      <name val="Calibri"/>
      <family val="2"/>
      <scheme val="minor"/>
    </font>
    <font>
      <i/>
      <sz val="9"/>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5"/>
        <bgColor indexed="64"/>
      </patternFill>
    </fill>
    <fill>
      <patternFill patternType="solid">
        <fgColor rgb="FFF67E1A"/>
        <bgColor indexed="64"/>
      </patternFill>
    </fill>
    <fill>
      <patternFill patternType="solid">
        <fgColor rgb="FFD6D9C5"/>
        <bgColor indexed="64"/>
      </patternFill>
    </fill>
    <fill>
      <patternFill patternType="solid">
        <fgColor rgb="FFFAD998"/>
        <bgColor indexed="64"/>
      </patternFill>
    </fill>
    <fill>
      <patternFill patternType="solid">
        <fgColor rgb="FFC6D8A8"/>
        <bgColor indexed="64"/>
      </patternFill>
    </fill>
    <fill>
      <patternFill patternType="solid">
        <fgColor theme="0" tint="-0.34998626667073579"/>
        <bgColor indexed="64"/>
      </patternFill>
    </fill>
    <fill>
      <patternFill patternType="solid">
        <fgColor rgb="FF6FC440"/>
        <bgColor indexed="64"/>
      </patternFill>
    </fill>
    <fill>
      <patternFill patternType="solid">
        <fgColor theme="0"/>
        <bgColor indexed="64"/>
      </patternFill>
    </fill>
    <fill>
      <patternFill patternType="solid">
        <fgColor rgb="FFB9DE9E"/>
        <bgColor indexed="64"/>
      </patternFill>
    </fill>
    <fill>
      <patternFill patternType="solid">
        <fgColor rgb="FFF5E49D"/>
        <bgColor indexed="64"/>
      </patternFill>
    </fill>
    <fill>
      <patternFill patternType="solid">
        <fgColor theme="0" tint="-0.14999847407452621"/>
        <bgColor indexed="64"/>
      </patternFill>
    </fill>
    <fill>
      <patternFill patternType="solid">
        <fgColor rgb="FFFEF0D8"/>
        <bgColor indexed="64"/>
      </patternFill>
    </fill>
    <fill>
      <patternFill patternType="solid">
        <fgColor rgb="FFFDE5B9"/>
        <bgColor indexed="64"/>
      </patternFill>
    </fill>
    <fill>
      <patternFill patternType="solid">
        <fgColor rgb="FFFCD184"/>
        <bgColor indexed="64"/>
      </patternFill>
    </fill>
    <fill>
      <patternFill patternType="solid">
        <fgColor rgb="FFFFC7CE"/>
        <bgColor indexed="64"/>
      </patternFill>
    </fill>
    <fill>
      <patternFill patternType="solid">
        <fgColor rgb="FFF9CC8F"/>
        <bgColor indexed="64"/>
      </patternFill>
    </fill>
    <fill>
      <patternFill patternType="solid">
        <fgColor rgb="FFFBE0BB"/>
        <bgColor indexed="64"/>
      </patternFill>
    </fill>
    <fill>
      <patternFill patternType="solid">
        <fgColor rgb="FFFFFF00"/>
        <bgColor indexed="64"/>
      </patternFill>
    </fill>
    <fill>
      <patternFill patternType="solid">
        <fgColor rgb="FFCF7573"/>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style="thick">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style="thin">
        <color theme="0"/>
      </left>
      <right style="hair">
        <color theme="0"/>
      </right>
      <top/>
      <bottom style="thin">
        <color theme="0"/>
      </bottom>
      <diagonal/>
    </border>
    <border>
      <left style="hair">
        <color theme="0"/>
      </left>
      <right style="hair">
        <color theme="0"/>
      </right>
      <top/>
      <bottom style="thin">
        <color theme="0"/>
      </bottom>
      <diagonal/>
    </border>
    <border>
      <left style="thin">
        <color theme="0"/>
      </left>
      <right/>
      <top style="thick">
        <color theme="0"/>
      </top>
      <bottom style="thin">
        <color theme="0"/>
      </bottom>
      <diagonal/>
    </border>
    <border>
      <left style="thin">
        <color theme="0"/>
      </left>
      <right style="hair">
        <color theme="0"/>
      </right>
      <top style="thick">
        <color theme="0"/>
      </top>
      <bottom/>
      <diagonal/>
    </border>
    <border>
      <left style="hair">
        <color theme="0"/>
      </left>
      <right style="hair">
        <color theme="0"/>
      </right>
      <top style="thick">
        <color theme="0"/>
      </top>
      <bottom/>
      <diagonal/>
    </border>
    <border>
      <left style="hair">
        <color theme="0"/>
      </left>
      <right style="thick">
        <color theme="0"/>
      </right>
      <top style="thick">
        <color theme="0"/>
      </top>
      <bottom/>
      <diagonal/>
    </border>
    <border>
      <left style="hair">
        <color theme="0"/>
      </left>
      <right style="thick">
        <color theme="0"/>
      </right>
      <top/>
      <bottom style="thin">
        <color theme="0"/>
      </bottom>
      <diagonal/>
    </border>
    <border>
      <left style="thin">
        <color theme="0"/>
      </left>
      <right style="thick">
        <color theme="0"/>
      </right>
      <top/>
      <bottom style="thin">
        <color theme="0"/>
      </bottom>
      <diagonal/>
    </border>
    <border>
      <left/>
      <right style="thick">
        <color theme="0"/>
      </right>
      <top style="thick">
        <color theme="0"/>
      </top>
      <bottom style="thin">
        <color theme="0"/>
      </bottom>
      <diagonal/>
    </border>
    <border>
      <left/>
      <right style="thick">
        <color theme="0"/>
      </right>
      <top style="thin">
        <color theme="0"/>
      </top>
      <bottom style="thin">
        <color theme="0"/>
      </bottom>
      <diagonal/>
    </border>
    <border>
      <left style="thick">
        <color theme="0"/>
      </left>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style="thick">
        <color theme="0"/>
      </left>
      <right style="thin">
        <color theme="0"/>
      </right>
      <top/>
      <bottom/>
      <diagonal/>
    </border>
    <border>
      <left/>
      <right style="hair">
        <color theme="0"/>
      </right>
      <top style="thick">
        <color theme="0"/>
      </top>
      <bottom/>
      <diagonal/>
    </border>
    <border>
      <left/>
      <right style="hair">
        <color theme="0"/>
      </right>
      <top/>
      <bottom style="thin">
        <color theme="0"/>
      </bottom>
      <diagonal/>
    </border>
    <border>
      <left/>
      <right style="thin">
        <color theme="0"/>
      </right>
      <top style="thin">
        <color theme="0"/>
      </top>
      <bottom/>
      <diagonal/>
    </border>
    <border>
      <left style="hair">
        <color theme="0"/>
      </left>
      <right style="thin">
        <color theme="0"/>
      </right>
      <top style="thick">
        <color theme="0"/>
      </top>
      <bottom/>
      <diagonal/>
    </border>
    <border>
      <left style="hair">
        <color theme="0"/>
      </left>
      <right style="thin">
        <color theme="0"/>
      </right>
      <top/>
      <bottom style="thin">
        <color theme="0"/>
      </bottom>
      <diagonal/>
    </border>
    <border>
      <left style="thin">
        <color indexed="64"/>
      </left>
      <right style="thin">
        <color indexed="64"/>
      </right>
      <top/>
      <bottom/>
      <diagonal/>
    </border>
    <border>
      <left style="thick">
        <color rgb="FFFC8814"/>
      </left>
      <right style="thin">
        <color theme="0"/>
      </right>
      <top style="thick">
        <color rgb="FFFC8814"/>
      </top>
      <bottom style="thin">
        <color theme="0"/>
      </bottom>
      <diagonal/>
    </border>
    <border>
      <left style="thin">
        <color theme="0"/>
      </left>
      <right style="thin">
        <color theme="0"/>
      </right>
      <top style="thick">
        <color rgb="FFFC8814"/>
      </top>
      <bottom/>
      <diagonal/>
    </border>
    <border>
      <left style="thin">
        <color theme="0"/>
      </left>
      <right style="thin">
        <color theme="0"/>
      </right>
      <top style="thick">
        <color rgb="FFFC8814"/>
      </top>
      <bottom style="thin">
        <color theme="0"/>
      </bottom>
      <diagonal/>
    </border>
    <border>
      <left style="thin">
        <color theme="0"/>
      </left>
      <right style="thick">
        <color rgb="FFFC8814"/>
      </right>
      <top style="thick">
        <color rgb="FFFC8814"/>
      </top>
      <bottom style="thin">
        <color theme="0"/>
      </bottom>
      <diagonal/>
    </border>
    <border>
      <left style="thick">
        <color rgb="FFFC8814"/>
      </left>
      <right style="thin">
        <color theme="0"/>
      </right>
      <top style="thin">
        <color theme="0"/>
      </top>
      <bottom style="thin">
        <color theme="0"/>
      </bottom>
      <diagonal/>
    </border>
    <border>
      <left style="thin">
        <color theme="0"/>
      </left>
      <right style="thick">
        <color rgb="FFFC8814"/>
      </right>
      <top style="thin">
        <color theme="0"/>
      </top>
      <bottom style="thin">
        <color theme="0"/>
      </bottom>
      <diagonal/>
    </border>
    <border>
      <left style="thick">
        <color rgb="FFFC8814"/>
      </left>
      <right style="thin">
        <color theme="0"/>
      </right>
      <top style="thin">
        <color theme="0"/>
      </top>
      <bottom style="thick">
        <color rgb="FFFC8814"/>
      </bottom>
      <diagonal/>
    </border>
    <border>
      <left style="thin">
        <color theme="0"/>
      </left>
      <right style="thin">
        <color theme="0"/>
      </right>
      <top/>
      <bottom style="thick">
        <color rgb="FFFC8814"/>
      </bottom>
      <diagonal/>
    </border>
    <border>
      <left style="thin">
        <color theme="0"/>
      </left>
      <right style="thin">
        <color theme="0"/>
      </right>
      <top style="thin">
        <color theme="0"/>
      </top>
      <bottom style="thick">
        <color rgb="FFFC8814"/>
      </bottom>
      <diagonal/>
    </border>
    <border>
      <left style="thin">
        <color theme="0"/>
      </left>
      <right style="thick">
        <color rgb="FFFC8814"/>
      </right>
      <top style="thin">
        <color theme="0"/>
      </top>
      <bottom style="thick">
        <color rgb="FFFC8814"/>
      </bottom>
      <diagonal/>
    </border>
    <border>
      <left style="thin">
        <color theme="0"/>
      </left>
      <right style="thick">
        <color theme="0"/>
      </right>
      <top style="thin">
        <color theme="0"/>
      </top>
      <bottom style="thick">
        <color theme="0"/>
      </bottom>
      <diagonal/>
    </border>
    <border>
      <left/>
      <right/>
      <top style="thick">
        <color rgb="FFAB882F"/>
      </top>
      <bottom/>
      <diagonal/>
    </border>
    <border>
      <left/>
      <right style="thin">
        <color theme="0"/>
      </right>
      <top/>
      <bottom/>
      <diagonal/>
    </border>
    <border>
      <left/>
      <right style="thin">
        <color theme="0"/>
      </right>
      <top style="thick">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style="thick">
        <color rgb="FFAB882F"/>
      </top>
      <bottom/>
      <diagonal/>
    </border>
    <border>
      <left style="thin">
        <color theme="0"/>
      </left>
      <right style="thin">
        <color theme="0"/>
      </right>
      <top style="thick">
        <color rgb="FFAB882F"/>
      </top>
      <bottom/>
      <diagonal/>
    </border>
    <border>
      <left style="thin">
        <color theme="0"/>
      </left>
      <right/>
      <top style="thick">
        <color rgb="FFAB882F"/>
      </top>
      <bottom/>
      <diagonal/>
    </border>
    <border>
      <left style="thick">
        <color rgb="FF306228"/>
      </left>
      <right/>
      <top style="thick">
        <color rgb="FF306228"/>
      </top>
      <bottom/>
      <diagonal/>
    </border>
    <border>
      <left/>
      <right/>
      <top style="thick">
        <color rgb="FF306228"/>
      </top>
      <bottom/>
      <diagonal/>
    </border>
    <border>
      <left/>
      <right style="thick">
        <color rgb="FF306228"/>
      </right>
      <top style="thick">
        <color rgb="FF306228"/>
      </top>
      <bottom/>
      <diagonal/>
    </border>
    <border>
      <left style="thick">
        <color rgb="FF306228"/>
      </left>
      <right/>
      <top/>
      <bottom/>
      <diagonal/>
    </border>
    <border>
      <left/>
      <right style="thick">
        <color rgb="FF306228"/>
      </right>
      <top/>
      <bottom/>
      <diagonal/>
    </border>
    <border>
      <left style="thick">
        <color rgb="FF306228"/>
      </left>
      <right/>
      <top/>
      <bottom style="thick">
        <color rgb="FF306228"/>
      </bottom>
      <diagonal/>
    </border>
    <border>
      <left/>
      <right/>
      <top/>
      <bottom style="thick">
        <color rgb="FF306228"/>
      </bottom>
      <diagonal/>
    </border>
    <border>
      <left/>
      <right style="thick">
        <color rgb="FF306228"/>
      </right>
      <top/>
      <bottom style="thick">
        <color rgb="FF3062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thin">
        <color theme="0"/>
      </bottom>
      <diagonal/>
    </border>
    <border>
      <left style="thin">
        <color theme="0"/>
      </left>
      <right/>
      <top style="medium">
        <color rgb="FF5E3D02"/>
      </top>
      <bottom style="thin">
        <color theme="0"/>
      </bottom>
      <diagonal/>
    </border>
    <border>
      <left/>
      <right style="thin">
        <color theme="0"/>
      </right>
      <top style="medium">
        <color rgb="FF5E3D02"/>
      </top>
      <bottom style="thin">
        <color theme="0"/>
      </bottom>
      <diagonal/>
    </border>
    <border>
      <left style="thin">
        <color theme="0"/>
      </left>
      <right style="thin">
        <color theme="0"/>
      </right>
      <top style="medium">
        <color rgb="FF5E3D02"/>
      </top>
      <bottom style="thin">
        <color theme="0"/>
      </bottom>
      <diagonal/>
    </border>
    <border>
      <left style="thin">
        <color theme="0"/>
      </left>
      <right style="medium">
        <color rgb="FF5E3D02"/>
      </right>
      <top style="medium">
        <color rgb="FF5E3D02"/>
      </top>
      <bottom style="thin">
        <color theme="0"/>
      </bottom>
      <diagonal/>
    </border>
    <border>
      <left style="thin">
        <color theme="0"/>
      </left>
      <right style="medium">
        <color rgb="FF5E3D02"/>
      </right>
      <top style="thin">
        <color theme="0"/>
      </top>
      <bottom style="thin">
        <color theme="0"/>
      </bottom>
      <diagonal/>
    </border>
    <border>
      <left/>
      <right style="medium">
        <color rgb="FF5E3D02"/>
      </right>
      <top style="thin">
        <color theme="0"/>
      </top>
      <bottom/>
      <diagonal/>
    </border>
    <border>
      <left/>
      <right/>
      <top/>
      <bottom style="medium">
        <color rgb="FF5E3D02"/>
      </bottom>
      <diagonal/>
    </border>
    <border>
      <left/>
      <right style="medium">
        <color rgb="FF5E3D02"/>
      </right>
      <top/>
      <bottom style="medium">
        <color rgb="FF5E3D02"/>
      </bottom>
      <diagonal/>
    </border>
    <border>
      <left style="medium">
        <color rgb="FF5E3D02"/>
      </left>
      <right/>
      <top style="medium">
        <color rgb="FF5E3D02"/>
      </top>
      <bottom/>
      <diagonal/>
    </border>
    <border>
      <left style="medium">
        <color rgb="FF5E3D02"/>
      </left>
      <right/>
      <top/>
      <bottom/>
      <diagonal/>
    </border>
    <border>
      <left style="medium">
        <color rgb="FF5E3D02"/>
      </left>
      <right/>
      <top style="thin">
        <color theme="0"/>
      </top>
      <bottom/>
      <diagonal/>
    </border>
    <border>
      <left style="medium">
        <color rgb="FF5E3D02"/>
      </left>
      <right/>
      <top/>
      <bottom style="thin">
        <color theme="0"/>
      </bottom>
      <diagonal/>
    </border>
    <border>
      <left style="medium">
        <color rgb="FF5E3D02"/>
      </left>
      <right/>
      <top/>
      <bottom style="medium">
        <color rgb="FF5E3D02"/>
      </bottom>
      <diagonal/>
    </border>
    <border>
      <left style="medium">
        <color rgb="FF5E3D02"/>
      </left>
      <right style="thin">
        <color theme="0"/>
      </right>
      <top style="medium">
        <color rgb="FF5E3D02"/>
      </top>
      <bottom style="thin">
        <color theme="0"/>
      </bottom>
      <diagonal/>
    </border>
    <border>
      <left/>
      <right/>
      <top style="medium">
        <color rgb="FF5E3D02"/>
      </top>
      <bottom/>
      <diagonal/>
    </border>
    <border>
      <left style="medium">
        <color rgb="FF5E3D02"/>
      </left>
      <right style="thin">
        <color theme="0"/>
      </right>
      <top style="thin">
        <color theme="0"/>
      </top>
      <bottom/>
      <diagonal/>
    </border>
    <border>
      <left style="medium">
        <color rgb="FF5E3D02"/>
      </left>
      <right style="thin">
        <color theme="0"/>
      </right>
      <top/>
      <bottom/>
      <diagonal/>
    </border>
    <border>
      <left style="thin">
        <color theme="0"/>
      </left>
      <right/>
      <top style="thin">
        <color theme="0"/>
      </top>
      <bottom style="thick">
        <color rgb="FFE27100"/>
      </bottom>
      <diagonal/>
    </border>
    <border>
      <left/>
      <right style="thin">
        <color theme="0"/>
      </right>
      <top style="thin">
        <color theme="0"/>
      </top>
      <bottom style="thick">
        <color rgb="FFE27100"/>
      </bottom>
      <diagonal/>
    </border>
    <border>
      <left/>
      <right style="thick">
        <color rgb="FFE27100"/>
      </right>
      <top style="thin">
        <color theme="0"/>
      </top>
      <bottom style="thin">
        <color theme="0"/>
      </bottom>
      <diagonal/>
    </border>
    <border>
      <left style="thick">
        <color rgb="FFE27100"/>
      </left>
      <right style="thin">
        <color theme="0"/>
      </right>
      <top style="thick">
        <color rgb="FFE27100"/>
      </top>
      <bottom/>
      <diagonal/>
    </border>
    <border>
      <left style="thick">
        <color rgb="FFE27100"/>
      </left>
      <right style="thin">
        <color theme="0"/>
      </right>
      <top/>
      <bottom/>
      <diagonal/>
    </border>
    <border>
      <left style="thick">
        <color rgb="FFE27100"/>
      </left>
      <right style="thin">
        <color theme="0"/>
      </right>
      <top/>
      <bottom style="thick">
        <color rgb="FFE27100"/>
      </bottom>
      <diagonal/>
    </border>
    <border>
      <left style="thin">
        <color theme="0"/>
      </left>
      <right style="thin">
        <color theme="0"/>
      </right>
      <top style="thick">
        <color rgb="FFE27100"/>
      </top>
      <bottom/>
      <diagonal/>
    </border>
    <border>
      <left style="thin">
        <color theme="0"/>
      </left>
      <right style="thin">
        <color theme="0"/>
      </right>
      <top/>
      <bottom style="thick">
        <color rgb="FFE27100"/>
      </bottom>
      <diagonal/>
    </border>
    <border>
      <left/>
      <right style="medium">
        <color rgb="FF5E3D02"/>
      </right>
      <top/>
      <bottom/>
      <diagonal/>
    </border>
    <border>
      <left style="thin">
        <color theme="0"/>
      </left>
      <right style="medium">
        <color rgb="FF5E3D02"/>
      </right>
      <top style="thin">
        <color theme="0"/>
      </top>
      <bottom/>
      <diagonal/>
    </border>
    <border>
      <left/>
      <right/>
      <top style="medium">
        <color theme="0"/>
      </top>
      <bottom/>
      <diagonal/>
    </border>
    <border>
      <left/>
      <right style="medium">
        <color rgb="FF5E3D02"/>
      </right>
      <top style="medium">
        <color theme="0"/>
      </top>
      <bottom/>
      <diagonal/>
    </border>
    <border>
      <left/>
      <right style="medium">
        <color rgb="FF5E3D02"/>
      </right>
      <top/>
      <bottom style="thin">
        <color theme="0"/>
      </bottom>
      <diagonal/>
    </border>
    <border>
      <left/>
      <right/>
      <top style="thin">
        <color rgb="FF5E3D02"/>
      </top>
      <bottom/>
      <diagonal/>
    </border>
    <border>
      <left/>
      <right/>
      <top/>
      <bottom style="thin">
        <color rgb="FF5E3D02"/>
      </bottom>
      <diagonal/>
    </border>
    <border>
      <left/>
      <right/>
      <top style="thin">
        <color theme="0"/>
      </top>
      <bottom style="thin">
        <color theme="0"/>
      </bottom>
      <diagonal/>
    </border>
    <border>
      <left style="hair">
        <color rgb="FF5E3D02"/>
      </left>
      <right style="hair">
        <color rgb="FF5E3D02"/>
      </right>
      <top style="hair">
        <color rgb="FF5E3D02"/>
      </top>
      <bottom style="hair">
        <color rgb="FF5E3D02"/>
      </bottom>
      <diagonal/>
    </border>
    <border>
      <left style="hair">
        <color rgb="FF5E3D02"/>
      </left>
      <right/>
      <top/>
      <bottom/>
      <diagonal/>
    </border>
    <border>
      <left/>
      <right style="hair">
        <color rgb="FF5E3D02"/>
      </right>
      <top/>
      <bottom/>
      <diagonal/>
    </border>
    <border>
      <left style="hair">
        <color rgb="FF5E3D02"/>
      </left>
      <right/>
      <top/>
      <bottom style="hair">
        <color rgb="FF5E3D02"/>
      </bottom>
      <diagonal/>
    </border>
    <border>
      <left/>
      <right/>
      <top/>
      <bottom style="hair">
        <color rgb="FF5E3D02"/>
      </bottom>
      <diagonal/>
    </border>
    <border>
      <left/>
      <right style="hair">
        <color rgb="FF5E3D02"/>
      </right>
      <top/>
      <bottom style="hair">
        <color rgb="FF5E3D02"/>
      </bottom>
      <diagonal/>
    </border>
    <border>
      <left style="hair">
        <color rgb="FF5E3D02"/>
      </left>
      <right/>
      <top style="hair">
        <color rgb="FF5E3D02"/>
      </top>
      <bottom style="hair">
        <color rgb="FF5E3D02"/>
      </bottom>
      <diagonal/>
    </border>
    <border>
      <left/>
      <right/>
      <top style="hair">
        <color rgb="FF5E3D02"/>
      </top>
      <bottom style="hair">
        <color rgb="FF5E3D02"/>
      </bottom>
      <diagonal/>
    </border>
    <border>
      <left/>
      <right style="hair">
        <color rgb="FF5E3D02"/>
      </right>
      <top style="hair">
        <color rgb="FF5E3D02"/>
      </top>
      <bottom style="hair">
        <color rgb="FF5E3D02"/>
      </bottom>
      <diagonal/>
    </border>
    <border>
      <left/>
      <right style="thin">
        <color theme="0"/>
      </right>
      <top style="thick">
        <color theme="0"/>
      </top>
      <bottom/>
      <diagonal/>
    </border>
    <border>
      <left/>
      <right style="thin">
        <color theme="0"/>
      </right>
      <top/>
      <bottom style="thick">
        <color theme="0"/>
      </bottom>
      <diagonal/>
    </border>
    <border>
      <left style="thick">
        <color rgb="FFA25100"/>
      </left>
      <right style="thin">
        <color theme="0"/>
      </right>
      <top style="thick">
        <color rgb="FFA25100"/>
      </top>
      <bottom/>
      <diagonal/>
    </border>
    <border>
      <left/>
      <right style="thin">
        <color theme="0"/>
      </right>
      <top style="thick">
        <color rgb="FFA25100"/>
      </top>
      <bottom/>
      <diagonal/>
    </border>
    <border>
      <left style="thin">
        <color theme="0"/>
      </left>
      <right style="thin">
        <color theme="0"/>
      </right>
      <top style="thick">
        <color rgb="FFA25100"/>
      </top>
      <bottom style="thin">
        <color theme="0"/>
      </bottom>
      <diagonal/>
    </border>
    <border>
      <left style="thin">
        <color theme="0"/>
      </left>
      <right style="thin">
        <color theme="0"/>
      </right>
      <top style="thick">
        <color rgb="FFA25100"/>
      </top>
      <bottom/>
      <diagonal/>
    </border>
    <border>
      <left style="thin">
        <color theme="0"/>
      </left>
      <right style="thick">
        <color rgb="FFA25100"/>
      </right>
      <top style="thick">
        <color rgb="FFA25100"/>
      </top>
      <bottom/>
      <diagonal/>
    </border>
    <border>
      <left style="thick">
        <color rgb="FFA25100"/>
      </left>
      <right style="thin">
        <color theme="0"/>
      </right>
      <top/>
      <bottom/>
      <diagonal/>
    </border>
    <border>
      <left style="thin">
        <color theme="0"/>
      </left>
      <right style="thick">
        <color rgb="FFA25100"/>
      </right>
      <top style="thin">
        <color theme="0"/>
      </top>
      <bottom style="thin">
        <color theme="0"/>
      </bottom>
      <diagonal/>
    </border>
    <border>
      <left style="thick">
        <color rgb="FFA25100"/>
      </left>
      <right style="thin">
        <color theme="0"/>
      </right>
      <top/>
      <bottom style="thick">
        <color rgb="FFA25100"/>
      </bottom>
      <diagonal/>
    </border>
    <border>
      <left/>
      <right style="thin">
        <color theme="0"/>
      </right>
      <top/>
      <bottom style="thick">
        <color rgb="FFA25100"/>
      </bottom>
      <diagonal/>
    </border>
    <border>
      <left style="thin">
        <color theme="0"/>
      </left>
      <right/>
      <top style="thin">
        <color theme="0"/>
      </top>
      <bottom style="thick">
        <color rgb="FFA25100"/>
      </bottom>
      <diagonal/>
    </border>
    <border>
      <left/>
      <right style="thin">
        <color theme="0"/>
      </right>
      <top style="thin">
        <color theme="0"/>
      </top>
      <bottom style="thick">
        <color rgb="FFA25100"/>
      </bottom>
      <diagonal/>
    </border>
    <border>
      <left style="thin">
        <color theme="0"/>
      </left>
      <right/>
      <top/>
      <bottom style="thick">
        <color rgb="FFA25100"/>
      </bottom>
      <diagonal/>
    </border>
    <border>
      <left/>
      <right style="thick">
        <color rgb="FFA25100"/>
      </right>
      <top/>
      <bottom style="thick">
        <color rgb="FFA25100"/>
      </bottom>
      <diagonal/>
    </border>
    <border>
      <left style="thin">
        <color theme="0"/>
      </left>
      <right/>
      <top style="thick">
        <color rgb="FFE27100"/>
      </top>
      <bottom/>
      <diagonal/>
    </border>
    <border>
      <left/>
      <right style="thin">
        <color theme="0"/>
      </right>
      <top style="thick">
        <color rgb="FFE27100"/>
      </top>
      <bottom/>
      <diagonal/>
    </border>
    <border>
      <left/>
      <right style="thick">
        <color rgb="FFE27100"/>
      </right>
      <top style="thick">
        <color rgb="FFE27100"/>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ck">
        <color rgb="FFDE7722"/>
      </right>
      <top style="thin">
        <color theme="0"/>
      </top>
      <bottom style="thick">
        <color rgb="FFE27100"/>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2"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22" borderId="0" applyNumberFormat="0" applyBorder="0" applyAlignment="0" applyProtection="0"/>
    <xf numFmtId="0" fontId="2" fillId="0" borderId="0"/>
    <xf numFmtId="9" fontId="1"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60" fillId="0" borderId="0" applyNumberFormat="0" applyFill="0" applyBorder="0" applyAlignment="0" applyProtection="0"/>
  </cellStyleXfs>
  <cellXfs count="526">
    <xf numFmtId="0" fontId="0" fillId="0" borderId="0" xfId="0"/>
    <xf numFmtId="0" fontId="19" fillId="0" borderId="0" xfId="0" applyFont="1"/>
    <xf numFmtId="9" fontId="0" fillId="0" borderId="0" xfId="0" applyNumberFormat="1"/>
    <xf numFmtId="9" fontId="0" fillId="0" borderId="0" xfId="35" applyFont="1"/>
    <xf numFmtId="0" fontId="22" fillId="0" borderId="0" xfId="0" applyFont="1"/>
    <xf numFmtId="0" fontId="22" fillId="0" borderId="0" xfId="0" applyFont="1" applyBorder="1"/>
    <xf numFmtId="9" fontId="22" fillId="0" borderId="0" xfId="35" applyFont="1" applyBorder="1" applyAlignment="1"/>
    <xf numFmtId="0" fontId="0" fillId="0" borderId="0" xfId="0" applyBorder="1"/>
    <xf numFmtId="0" fontId="0" fillId="0" borderId="0" xfId="0" applyProtection="1">
      <protection locked="0"/>
    </xf>
    <xf numFmtId="0" fontId="24" fillId="0" borderId="0" xfId="0" applyFont="1" applyFill="1" applyBorder="1" applyAlignment="1">
      <alignment horizontal="center"/>
    </xf>
    <xf numFmtId="0" fontId="0" fillId="0" borderId="0" xfId="0" applyFill="1"/>
    <xf numFmtId="0" fontId="1" fillId="0" borderId="0" xfId="0" applyFont="1"/>
    <xf numFmtId="2" fontId="22" fillId="0" borderId="0" xfId="35" applyNumberFormat="1" applyFont="1" applyBorder="1" applyAlignment="1">
      <alignment horizontal="center"/>
    </xf>
    <xf numFmtId="0" fontId="0" fillId="0" borderId="0" xfId="0" applyFill="1" applyBorder="1"/>
    <xf numFmtId="164" fontId="28" fillId="27" borderId="20" xfId="34" applyNumberFormat="1" applyFont="1" applyFill="1" applyBorder="1" applyAlignment="1" applyProtection="1">
      <alignment horizontal="center" vertical="center"/>
    </xf>
    <xf numFmtId="0" fontId="1" fillId="27" borderId="20" xfId="34" applyFont="1" applyFill="1" applyBorder="1" applyAlignment="1" applyProtection="1">
      <alignment horizontal="center" vertical="center" wrapText="1"/>
      <protection locked="0"/>
    </xf>
    <xf numFmtId="0" fontId="1" fillId="27" borderId="22" xfId="34" applyFont="1" applyFill="1" applyBorder="1" applyAlignment="1" applyProtection="1">
      <alignment horizontal="center" vertical="center"/>
      <protection locked="0"/>
    </xf>
    <xf numFmtId="0" fontId="1" fillId="27" borderId="22" xfId="34" applyFont="1" applyFill="1" applyBorder="1" applyAlignment="1" applyProtection="1">
      <alignment horizontal="center" vertical="center" wrapText="1"/>
      <protection locked="0"/>
    </xf>
    <xf numFmtId="0" fontId="1" fillId="27" borderId="20" xfId="34" applyFont="1" applyFill="1" applyBorder="1" applyAlignment="1" applyProtection="1">
      <alignment horizontal="center" vertical="center"/>
      <protection locked="0"/>
    </xf>
    <xf numFmtId="0" fontId="36" fillId="27" borderId="21" xfId="34" applyFont="1" applyFill="1" applyBorder="1" applyAlignment="1" applyProtection="1">
      <alignment horizontal="center" vertical="center" wrapText="1"/>
    </xf>
    <xf numFmtId="0" fontId="36" fillId="27" borderId="21" xfId="34" applyNumberFormat="1" applyFont="1" applyFill="1" applyBorder="1" applyAlignment="1" applyProtection="1">
      <alignment horizontal="center" vertical="center"/>
    </xf>
    <xf numFmtId="165" fontId="22" fillId="30" borderId="0" xfId="0" applyNumberFormat="1" applyFont="1" applyFill="1" applyAlignment="1" applyProtection="1">
      <alignment horizontal="center" vertical="center"/>
    </xf>
    <xf numFmtId="0" fontId="22" fillId="30" borderId="0" xfId="0" applyFont="1" applyFill="1" applyAlignment="1" applyProtection="1">
      <alignment horizontal="center" vertical="center"/>
    </xf>
    <xf numFmtId="0" fontId="38" fillId="27" borderId="26" xfId="34" applyFont="1" applyFill="1" applyBorder="1" applyAlignment="1" applyProtection="1">
      <alignment horizontal="center" vertical="center"/>
    </xf>
    <xf numFmtId="0" fontId="22" fillId="0" borderId="0" xfId="0" applyFont="1" applyBorder="1" applyAlignment="1">
      <alignment horizontal="right"/>
    </xf>
    <xf numFmtId="0" fontId="0" fillId="0" borderId="44" xfId="0" applyBorder="1"/>
    <xf numFmtId="0" fontId="0" fillId="0" borderId="44" xfId="0" applyFill="1" applyBorder="1"/>
    <xf numFmtId="0" fontId="0" fillId="0" borderId="45" xfId="0" applyFill="1" applyBorder="1"/>
    <xf numFmtId="0" fontId="0" fillId="29" borderId="44" xfId="0" applyFill="1" applyBorder="1"/>
    <xf numFmtId="0" fontId="0" fillId="29" borderId="46" xfId="0" applyFill="1" applyBorder="1"/>
    <xf numFmtId="0" fontId="0" fillId="28" borderId="44" xfId="0" applyFill="1" applyBorder="1"/>
    <xf numFmtId="0" fontId="0" fillId="28" borderId="45" xfId="0" applyFill="1" applyBorder="1"/>
    <xf numFmtId="0" fontId="0" fillId="26" borderId="43" xfId="0" applyFill="1" applyBorder="1"/>
    <xf numFmtId="4" fontId="1" fillId="33" borderId="20" xfId="34" applyNumberFormat="1" applyFont="1" applyFill="1" applyBorder="1" applyAlignment="1" applyProtection="1">
      <alignment horizontal="center" vertical="center" wrapText="1"/>
    </xf>
    <xf numFmtId="4" fontId="1" fillId="33" borderId="27" xfId="34" applyNumberFormat="1" applyFont="1" applyFill="1" applyBorder="1" applyAlignment="1" applyProtection="1">
      <alignment horizontal="center" vertical="center" wrapText="1"/>
    </xf>
    <xf numFmtId="0" fontId="1" fillId="34" borderId="21" xfId="34" applyFont="1" applyFill="1" applyBorder="1" applyAlignment="1" applyProtection="1">
      <alignment horizontal="center" vertical="center"/>
      <protection locked="0"/>
    </xf>
    <xf numFmtId="0" fontId="1" fillId="34" borderId="20" xfId="34" applyFont="1" applyFill="1" applyBorder="1" applyAlignment="1" applyProtection="1">
      <alignment horizontal="center" vertical="center"/>
      <protection locked="0"/>
    </xf>
    <xf numFmtId="0" fontId="1" fillId="34" borderId="20" xfId="34" applyFont="1" applyFill="1" applyBorder="1" applyAlignment="1" applyProtection="1">
      <alignment horizontal="center" vertical="center" wrapText="1"/>
      <protection locked="0"/>
    </xf>
    <xf numFmtId="0" fontId="28" fillId="0" borderId="13" xfId="0" applyFont="1" applyBorder="1"/>
    <xf numFmtId="0" fontId="0" fillId="0" borderId="54" xfId="0" applyBorder="1"/>
    <xf numFmtId="0" fontId="19" fillId="0" borderId="54" xfId="0" applyFont="1" applyBorder="1"/>
    <xf numFmtId="0" fontId="1" fillId="0" borderId="54" xfId="0" applyFont="1" applyBorder="1"/>
    <xf numFmtId="0" fontId="0" fillId="0" borderId="12" xfId="0" applyBorder="1"/>
    <xf numFmtId="0" fontId="0" fillId="0" borderId="13" xfId="0" applyBorder="1" applyAlignment="1">
      <alignment horizontal="center" vertical="center"/>
    </xf>
    <xf numFmtId="0" fontId="28" fillId="0" borderId="15" xfId="0" applyFont="1" applyBorder="1" applyAlignment="1">
      <alignment horizontal="center" vertical="center"/>
    </xf>
    <xf numFmtId="0" fontId="19" fillId="0" borderId="12" xfId="0" applyFont="1" applyBorder="1"/>
    <xf numFmtId="0" fontId="28" fillId="0" borderId="13" xfId="0" applyFont="1" applyBorder="1" applyAlignment="1">
      <alignment horizontal="center"/>
    </xf>
    <xf numFmtId="0" fontId="28" fillId="0" borderId="13" xfId="0" applyFont="1" applyBorder="1" applyAlignment="1">
      <alignment horizontal="center" vertical="center"/>
    </xf>
    <xf numFmtId="0" fontId="0" fillId="0" borderId="0" xfId="0" applyAlignment="1"/>
    <xf numFmtId="0" fontId="19" fillId="0" borderId="54" xfId="0" applyFont="1" applyBorder="1" applyAlignment="1">
      <alignment vertical="center"/>
    </xf>
    <xf numFmtId="0" fontId="1" fillId="0" borderId="54" xfId="0" applyFont="1" applyBorder="1" applyAlignment="1">
      <alignment vertical="center"/>
    </xf>
    <xf numFmtId="0" fontId="19" fillId="0" borderId="12" xfId="0" applyFont="1" applyBorder="1" applyAlignment="1">
      <alignment vertical="center"/>
    </xf>
    <xf numFmtId="0" fontId="1" fillId="0" borderId="12" xfId="0" applyFont="1" applyBorder="1"/>
    <xf numFmtId="0" fontId="0" fillId="0" borderId="19" xfId="0" applyFill="1" applyBorder="1" applyAlignment="1">
      <alignment horizontal="center" vertical="center"/>
    </xf>
    <xf numFmtId="0" fontId="0" fillId="0" borderId="54" xfId="0" applyFill="1" applyBorder="1" applyAlignment="1">
      <alignment horizontal="center" vertical="center"/>
    </xf>
    <xf numFmtId="0" fontId="0" fillId="0" borderId="12" xfId="0" applyFill="1" applyBorder="1" applyAlignment="1">
      <alignment horizontal="center" vertical="center"/>
    </xf>
    <xf numFmtId="0" fontId="26" fillId="34" borderId="41" xfId="0" applyFont="1" applyFill="1" applyBorder="1" applyAlignment="1" applyProtection="1">
      <alignment horizontal="center" vertical="center" wrapText="1"/>
      <protection locked="0"/>
    </xf>
    <xf numFmtId="0" fontId="26" fillId="34" borderId="42" xfId="0" applyFont="1" applyFill="1" applyBorder="1" applyAlignment="1" applyProtection="1">
      <alignment horizontal="center" vertical="center"/>
      <protection locked="0"/>
    </xf>
    <xf numFmtId="0" fontId="26" fillId="34" borderId="42" xfId="0" applyFont="1" applyFill="1" applyBorder="1" applyAlignment="1" applyProtection="1">
      <alignment horizontal="center" vertical="center" wrapText="1"/>
      <protection locked="0"/>
    </xf>
    <xf numFmtId="0" fontId="0" fillId="0" borderId="66" xfId="0" applyFill="1" applyBorder="1"/>
    <xf numFmtId="0" fontId="0" fillId="0" borderId="67" xfId="0" applyBorder="1"/>
    <xf numFmtId="0" fontId="0" fillId="0" borderId="69" xfId="0" applyBorder="1"/>
    <xf numFmtId="0" fontId="0" fillId="0" borderId="70" xfId="0" applyBorder="1"/>
    <xf numFmtId="0" fontId="0" fillId="0" borderId="25" xfId="0" applyBorder="1"/>
    <xf numFmtId="0" fontId="0" fillId="0" borderId="21" xfId="0" applyBorder="1"/>
    <xf numFmtId="0" fontId="0" fillId="0" borderId="72" xfId="0" applyBorder="1"/>
    <xf numFmtId="0" fontId="0" fillId="0" borderId="30" xfId="0" applyBorder="1"/>
    <xf numFmtId="0" fontId="0" fillId="0" borderId="20" xfId="0" applyBorder="1"/>
    <xf numFmtId="0" fontId="0" fillId="0" borderId="22" xfId="0" applyBorder="1"/>
    <xf numFmtId="0" fontId="0" fillId="0" borderId="51" xfId="0" applyBorder="1"/>
    <xf numFmtId="0" fontId="0" fillId="0" borderId="23" xfId="0" applyBorder="1"/>
    <xf numFmtId="0" fontId="0" fillId="0" borderId="20" xfId="0" applyFill="1" applyBorder="1"/>
    <xf numFmtId="0" fontId="22" fillId="0" borderId="25" xfId="0" applyFont="1" applyBorder="1"/>
    <xf numFmtId="0" fontId="22" fillId="0" borderId="30" xfId="0" applyFont="1" applyBorder="1"/>
    <xf numFmtId="2" fontId="22" fillId="0" borderId="25" xfId="35" applyNumberFormat="1" applyFont="1" applyBorder="1" applyAlignment="1">
      <alignment horizontal="center"/>
    </xf>
    <xf numFmtId="2" fontId="22" fillId="0" borderId="30" xfId="35" applyNumberFormat="1" applyFont="1" applyBorder="1" applyAlignment="1">
      <alignment horizontal="center"/>
    </xf>
    <xf numFmtId="2" fontId="22" fillId="0" borderId="51" xfId="35" applyNumberFormat="1" applyFont="1" applyBorder="1" applyAlignment="1">
      <alignment horizontal="center"/>
    </xf>
    <xf numFmtId="2" fontId="22" fillId="0" borderId="73" xfId="35" applyNumberFormat="1" applyFont="1" applyBorder="1" applyAlignment="1">
      <alignment horizontal="center"/>
    </xf>
    <xf numFmtId="0" fontId="0" fillId="0" borderId="74" xfId="0" applyFill="1" applyBorder="1"/>
    <xf numFmtId="0" fontId="0" fillId="0" borderId="75" xfId="0" applyFill="1" applyBorder="1"/>
    <xf numFmtId="0" fontId="0" fillId="0" borderId="30" xfId="0" applyFill="1" applyBorder="1"/>
    <xf numFmtId="0" fontId="0" fillId="0" borderId="22" xfId="0" applyFill="1" applyBorder="1"/>
    <xf numFmtId="0" fontId="0" fillId="0" borderId="51" xfId="0" applyFill="1" applyBorder="1"/>
    <xf numFmtId="0" fontId="0" fillId="0" borderId="23" xfId="0" applyFill="1" applyBorder="1"/>
    <xf numFmtId="0" fontId="0" fillId="0" borderId="69" xfId="0" applyFill="1" applyBorder="1"/>
    <xf numFmtId="0" fontId="19" fillId="0" borderId="22" xfId="0" applyFont="1" applyBorder="1"/>
    <xf numFmtId="0" fontId="0" fillId="29" borderId="0" xfId="0" applyFill="1" applyBorder="1"/>
    <xf numFmtId="0" fontId="0" fillId="0" borderId="73" xfId="0" applyFill="1" applyBorder="1"/>
    <xf numFmtId="0" fontId="25" fillId="30" borderId="0" xfId="0" applyFont="1" applyFill="1"/>
    <xf numFmtId="0" fontId="25" fillId="30" borderId="0" xfId="0" applyFont="1" applyFill="1" applyAlignment="1">
      <alignment vertical="center" wrapText="1"/>
    </xf>
    <xf numFmtId="0" fontId="25" fillId="30" borderId="0" xfId="0" applyFont="1" applyFill="1" applyAlignment="1">
      <alignment horizontal="left"/>
    </xf>
    <xf numFmtId="0" fontId="25" fillId="32" borderId="0" xfId="0" applyFont="1" applyFill="1"/>
    <xf numFmtId="0" fontId="25" fillId="32" borderId="0" xfId="0" applyFont="1" applyFill="1" applyAlignment="1">
      <alignment vertical="center"/>
    </xf>
    <xf numFmtId="0" fontId="25" fillId="32" borderId="0" xfId="0" quotePrefix="1" applyFont="1" applyFill="1" applyAlignment="1">
      <alignment vertical="center"/>
    </xf>
    <xf numFmtId="0" fontId="27" fillId="32" borderId="0" xfId="0" applyFont="1" applyFill="1" applyAlignment="1">
      <alignment vertical="center"/>
    </xf>
    <xf numFmtId="0" fontId="30" fillId="32" borderId="0" xfId="0" applyFont="1" applyFill="1" applyBorder="1" applyAlignment="1">
      <alignment vertical="center"/>
    </xf>
    <xf numFmtId="0" fontId="0" fillId="0" borderId="19" xfId="0" applyBorder="1"/>
    <xf numFmtId="0" fontId="1" fillId="0" borderId="14" xfId="0" applyFont="1" applyBorder="1" applyAlignment="1">
      <alignment horizontal="center" vertical="center"/>
    </xf>
    <xf numFmtId="0" fontId="0" fillId="0" borderId="15" xfId="0" applyBorder="1" applyAlignment="1">
      <alignment horizontal="center" vertical="center"/>
    </xf>
    <xf numFmtId="9" fontId="0" fillId="0" borderId="0" xfId="0" applyNumberFormat="1" applyFill="1" applyBorder="1" applyAlignment="1">
      <alignment horizontal="center" vertical="center"/>
    </xf>
    <xf numFmtId="9" fontId="0" fillId="0" borderId="87" xfId="0" applyNumberFormat="1" applyFill="1" applyBorder="1" applyAlignment="1">
      <alignment horizontal="center" vertical="center"/>
    </xf>
    <xf numFmtId="0" fontId="1" fillId="0" borderId="54" xfId="0" applyFont="1" applyBorder="1" applyAlignment="1">
      <alignment horizontal="left"/>
    </xf>
    <xf numFmtId="0" fontId="19" fillId="0" borderId="12" xfId="0" applyFont="1" applyBorder="1" applyAlignment="1">
      <alignment horizontal="left"/>
    </xf>
    <xf numFmtId="9" fontId="0" fillId="0" borderId="0" xfId="35" applyFont="1" applyBorder="1"/>
    <xf numFmtId="9" fontId="0" fillId="0" borderId="87" xfId="35" applyFont="1" applyBorder="1"/>
    <xf numFmtId="0" fontId="25" fillId="32" borderId="0" xfId="0" applyFont="1" applyFill="1" applyAlignment="1">
      <alignment horizontal="left" vertical="center" wrapText="1"/>
    </xf>
    <xf numFmtId="0" fontId="56" fillId="39" borderId="20" xfId="0" applyFont="1" applyFill="1" applyBorder="1" applyAlignment="1">
      <alignment horizontal="center"/>
    </xf>
    <xf numFmtId="0" fontId="25" fillId="32" borderId="0" xfId="0" applyFont="1" applyFill="1" applyAlignment="1">
      <alignment horizontal="left" vertical="center" wrapText="1"/>
    </xf>
    <xf numFmtId="0" fontId="23" fillId="32" borderId="105" xfId="0" applyFont="1" applyFill="1" applyBorder="1" applyAlignment="1">
      <alignment vertical="center"/>
    </xf>
    <xf numFmtId="0" fontId="23" fillId="32" borderId="71" xfId="0" applyFont="1" applyFill="1" applyBorder="1" applyAlignment="1">
      <alignment vertical="center"/>
    </xf>
    <xf numFmtId="0" fontId="22" fillId="32" borderId="0" xfId="0" applyFont="1" applyFill="1" applyBorder="1" applyAlignment="1">
      <alignment horizontal="center" vertical="center" wrapText="1"/>
    </xf>
    <xf numFmtId="0" fontId="22" fillId="32" borderId="0" xfId="0" applyFont="1" applyFill="1" applyBorder="1" applyAlignment="1">
      <alignment horizontal="center" vertical="center"/>
    </xf>
    <xf numFmtId="0" fontId="22" fillId="0" borderId="0" xfId="0" applyFont="1" applyBorder="1" applyAlignment="1">
      <alignment horizontal="right"/>
    </xf>
    <xf numFmtId="0" fontId="0" fillId="32" borderId="44" xfId="0" applyFill="1" applyBorder="1"/>
    <xf numFmtId="0" fontId="22" fillId="32" borderId="0" xfId="0" applyFont="1" applyFill="1" applyBorder="1"/>
    <xf numFmtId="0" fontId="0" fillId="32" borderId="0" xfId="0" applyFill="1"/>
    <xf numFmtId="0" fontId="22" fillId="32" borderId="0" xfId="0" applyFont="1" applyFill="1" applyBorder="1" applyAlignment="1">
      <alignment horizontal="right"/>
    </xf>
    <xf numFmtId="0" fontId="0" fillId="32" borderId="45" xfId="0" applyFill="1" applyBorder="1" applyAlignment="1">
      <alignment vertical="center" wrapText="1"/>
    </xf>
    <xf numFmtId="0" fontId="0" fillId="32" borderId="45" xfId="0" applyFill="1" applyBorder="1" applyAlignment="1"/>
    <xf numFmtId="0" fontId="52" fillId="31" borderId="44" xfId="0" applyFont="1" applyFill="1" applyBorder="1" applyAlignment="1"/>
    <xf numFmtId="0" fontId="52" fillId="31" borderId="0" xfId="0" applyFont="1" applyFill="1" applyBorder="1" applyAlignment="1"/>
    <xf numFmtId="0" fontId="22" fillId="29" borderId="88" xfId="0" applyFont="1" applyFill="1" applyBorder="1" applyAlignment="1">
      <alignment vertical="top"/>
    </xf>
    <xf numFmtId="1" fontId="22" fillId="32" borderId="0" xfId="0" applyNumberFormat="1" applyFont="1" applyFill="1" applyBorder="1" applyAlignment="1"/>
    <xf numFmtId="0" fontId="22" fillId="32" borderId="0" xfId="0" applyFont="1" applyFill="1" applyBorder="1" applyAlignment="1">
      <alignment horizontal="right" vertical="center" wrapText="1"/>
    </xf>
    <xf numFmtId="1" fontId="22" fillId="32" borderId="0" xfId="0" applyNumberFormat="1" applyFont="1" applyFill="1" applyBorder="1" applyAlignment="1">
      <alignment wrapText="1"/>
    </xf>
    <xf numFmtId="0" fontId="22" fillId="32" borderId="124" xfId="0" applyFont="1" applyFill="1" applyBorder="1" applyAlignment="1">
      <alignment wrapText="1"/>
    </xf>
    <xf numFmtId="0" fontId="22" fillId="32" borderId="126" xfId="0" applyFont="1" applyFill="1" applyBorder="1" applyAlignment="1">
      <alignment wrapText="1"/>
    </xf>
    <xf numFmtId="0" fontId="22" fillId="32" borderId="127" xfId="0" applyNumberFormat="1" applyFont="1" applyFill="1" applyBorder="1" applyAlignment="1">
      <alignment horizontal="left" wrapText="1"/>
    </xf>
    <xf numFmtId="0" fontId="22" fillId="32" borderId="123" xfId="0" applyFont="1" applyFill="1" applyBorder="1" applyAlignment="1">
      <alignment vertical="center"/>
    </xf>
    <xf numFmtId="0" fontId="22" fillId="32" borderId="124" xfId="0" applyFont="1" applyFill="1" applyBorder="1" applyAlignment="1">
      <alignment vertical="center" wrapText="1"/>
    </xf>
    <xf numFmtId="0" fontId="0" fillId="32" borderId="45" xfId="0" applyFill="1" applyBorder="1"/>
    <xf numFmtId="9" fontId="22" fillId="32" borderId="0" xfId="35" applyFont="1" applyFill="1" applyBorder="1" applyAlignment="1"/>
    <xf numFmtId="43" fontId="22" fillId="32" borderId="122" xfId="31" applyFont="1" applyFill="1" applyBorder="1" applyAlignment="1"/>
    <xf numFmtId="0" fontId="22" fillId="32" borderId="122" xfId="0" applyFont="1" applyFill="1" applyBorder="1"/>
    <xf numFmtId="9" fontId="22" fillId="32" borderId="122" xfId="35" applyFont="1" applyFill="1" applyBorder="1" applyAlignment="1">
      <alignment horizontal="center" vertical="center"/>
    </xf>
    <xf numFmtId="43" fontId="22" fillId="32" borderId="122" xfId="31" applyFont="1" applyFill="1" applyBorder="1" applyAlignment="1">
      <alignment horizontal="center" vertical="center"/>
    </xf>
    <xf numFmtId="0" fontId="22" fillId="32" borderId="122" xfId="0" applyFont="1" applyFill="1" applyBorder="1" applyAlignment="1">
      <alignment horizontal="left" vertical="center"/>
    </xf>
    <xf numFmtId="0" fontId="1" fillId="32" borderId="122" xfId="0" applyFont="1" applyFill="1" applyBorder="1"/>
    <xf numFmtId="43" fontId="22" fillId="32" borderId="0" xfId="31" applyFont="1" applyFill="1" applyBorder="1" applyAlignment="1">
      <alignment horizontal="center"/>
    </xf>
    <xf numFmtId="0" fontId="24" fillId="32" borderId="0" xfId="0" applyFont="1" applyFill="1" applyBorder="1" applyAlignment="1">
      <alignment horizontal="center"/>
    </xf>
    <xf numFmtId="0" fontId="0" fillId="32" borderId="22" xfId="0" applyFill="1" applyBorder="1"/>
    <xf numFmtId="0" fontId="22" fillId="29" borderId="0" xfId="0" applyFont="1" applyFill="1" applyBorder="1" applyAlignment="1"/>
    <xf numFmtId="0" fontId="22" fillId="32" borderId="51" xfId="0" applyFont="1" applyFill="1" applyBorder="1"/>
    <xf numFmtId="0" fontId="0" fillId="0" borderId="121" xfId="0" applyBorder="1"/>
    <xf numFmtId="0" fontId="22" fillId="32" borderId="67" xfId="0" applyFont="1" applyFill="1" applyBorder="1"/>
    <xf numFmtId="0" fontId="19" fillId="0" borderId="121" xfId="0" applyFont="1" applyBorder="1"/>
    <xf numFmtId="0" fontId="22" fillId="0" borderId="122" xfId="0" applyFont="1" applyBorder="1"/>
    <xf numFmtId="166" fontId="22" fillId="29" borderId="47" xfId="0" applyNumberFormat="1" applyFont="1" applyFill="1" applyBorder="1" applyAlignment="1">
      <alignment horizontal="right" vertical="top"/>
    </xf>
    <xf numFmtId="166" fontId="22" fillId="29" borderId="121" xfId="31" applyNumberFormat="1" applyFont="1" applyFill="1" applyBorder="1" applyAlignment="1">
      <alignment horizontal="right" vertical="center"/>
    </xf>
    <xf numFmtId="0" fontId="22" fillId="29" borderId="121" xfId="0" applyFont="1" applyFill="1" applyBorder="1"/>
    <xf numFmtId="3" fontId="22" fillId="29" borderId="0" xfId="0" applyNumberFormat="1" applyFont="1" applyFill="1" applyBorder="1" applyAlignment="1">
      <alignment horizontal="right" vertical="center"/>
    </xf>
    <xf numFmtId="0" fontId="19" fillId="0" borderId="149" xfId="0" applyFont="1" applyBorder="1"/>
    <xf numFmtId="0" fontId="1" fillId="0" borderId="84" xfId="0" applyFont="1" applyBorder="1"/>
    <xf numFmtId="0" fontId="1" fillId="0" borderId="86" xfId="0" applyFont="1" applyBorder="1"/>
    <xf numFmtId="0" fontId="0" fillId="42" borderId="19" xfId="0" applyFill="1" applyBorder="1"/>
    <xf numFmtId="0" fontId="0" fillId="42" borderId="54" xfId="0" applyFill="1" applyBorder="1"/>
    <xf numFmtId="0" fontId="0" fillId="42" borderId="12" xfId="0" applyFill="1" applyBorder="1"/>
    <xf numFmtId="0" fontId="0" fillId="42" borderId="0" xfId="0" applyFill="1"/>
    <xf numFmtId="0" fontId="22" fillId="0" borderId="0" xfId="0" applyFont="1" applyBorder="1" applyAlignment="1">
      <alignment horizontal="right"/>
    </xf>
    <xf numFmtId="0" fontId="0" fillId="0" borderId="18" xfId="0" applyFill="1" applyBorder="1" applyProtection="1">
      <protection hidden="1"/>
    </xf>
    <xf numFmtId="0" fontId="22" fillId="0" borderId="13" xfId="0" applyFont="1" applyFill="1" applyBorder="1" applyAlignment="1" applyProtection="1">
      <alignment horizontal="center" vertical="center"/>
      <protection hidden="1"/>
    </xf>
    <xf numFmtId="0" fontId="0" fillId="0" borderId="14" xfId="0" applyFill="1" applyBorder="1" applyProtection="1">
      <protection hidden="1"/>
    </xf>
    <xf numFmtId="0" fontId="1" fillId="0" borderId="13" xfId="0" applyFont="1" applyFill="1" applyBorder="1" applyAlignment="1" applyProtection="1">
      <alignment horizontal="center" vertical="center"/>
      <protection hidden="1"/>
    </xf>
    <xf numFmtId="0" fontId="1" fillId="0" borderId="15" xfId="0" applyFont="1" applyFill="1" applyBorder="1" applyProtection="1">
      <protection hidden="1"/>
    </xf>
    <xf numFmtId="2" fontId="22" fillId="0" borderId="19" xfId="35" applyNumberFormat="1" applyFont="1" applyFill="1" applyBorder="1" applyAlignment="1" applyProtection="1">
      <alignment horizontal="center"/>
      <protection hidden="1"/>
    </xf>
    <xf numFmtId="0" fontId="0" fillId="0" borderId="151" xfId="0" applyFill="1" applyBorder="1" applyProtection="1">
      <protection hidden="1"/>
    </xf>
    <xf numFmtId="9" fontId="0" fillId="0" borderId="19" xfId="0" applyNumberFormat="1" applyFill="1" applyBorder="1" applyProtection="1">
      <protection hidden="1"/>
    </xf>
    <xf numFmtId="2" fontId="0" fillId="0" borderId="150" xfId="0" applyNumberFormat="1" applyFill="1" applyBorder="1" applyProtection="1">
      <protection hidden="1"/>
    </xf>
    <xf numFmtId="0" fontId="0" fillId="0" borderId="84" xfId="0" applyFill="1" applyBorder="1" applyAlignment="1" applyProtection="1">
      <alignment horizontal="center" vertical="center"/>
      <protection hidden="1"/>
    </xf>
    <xf numFmtId="0" fontId="0" fillId="0" borderId="85" xfId="0" applyFill="1" applyBorder="1" applyAlignment="1" applyProtection="1">
      <alignment horizontal="center" vertical="center"/>
      <protection hidden="1"/>
    </xf>
    <xf numFmtId="2" fontId="22" fillId="0" borderId="54" xfId="35" applyNumberFormat="1" applyFont="1" applyFill="1" applyBorder="1" applyAlignment="1" applyProtection="1">
      <alignment horizontal="center"/>
      <protection hidden="1"/>
    </xf>
    <xf numFmtId="0" fontId="0" fillId="0" borderId="0" xfId="0" applyFill="1" applyBorder="1" applyProtection="1">
      <protection hidden="1"/>
    </xf>
    <xf numFmtId="9" fontId="0" fillId="0" borderId="54" xfId="0" applyNumberFormat="1" applyFill="1" applyBorder="1" applyProtection="1">
      <protection hidden="1"/>
    </xf>
    <xf numFmtId="0" fontId="0" fillId="0" borderId="85" xfId="0" applyFill="1" applyBorder="1" applyProtection="1">
      <protection hidden="1"/>
    </xf>
    <xf numFmtId="0" fontId="0" fillId="0" borderId="86"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2" fontId="22" fillId="0" borderId="12" xfId="35" applyNumberFormat="1" applyFont="1" applyFill="1" applyBorder="1" applyAlignment="1" applyProtection="1">
      <alignment horizontal="center"/>
      <protection hidden="1"/>
    </xf>
    <xf numFmtId="0" fontId="0" fillId="0" borderId="87" xfId="0" applyFill="1" applyBorder="1" applyProtection="1">
      <protection hidden="1"/>
    </xf>
    <xf numFmtId="9" fontId="0" fillId="0" borderId="12" xfId="0" applyNumberFormat="1" applyFill="1" applyBorder="1" applyProtection="1">
      <protection hidden="1"/>
    </xf>
    <xf numFmtId="0" fontId="0" fillId="0" borderId="16" xfId="0" applyFill="1" applyBorder="1" applyProtection="1">
      <protection hidden="1"/>
    </xf>
    <xf numFmtId="4" fontId="32" fillId="34" borderId="65" xfId="34" applyNumberFormat="1" applyFont="1" applyFill="1" applyBorder="1" applyAlignment="1" applyProtection="1">
      <alignment horizontal="center" vertical="center" wrapText="1"/>
      <protection locked="0"/>
    </xf>
    <xf numFmtId="164" fontId="1" fillId="34" borderId="20" xfId="34" applyNumberFormat="1" applyFont="1" applyFill="1" applyBorder="1" applyAlignment="1" applyProtection="1">
      <alignment horizontal="center" vertical="center"/>
      <protection locked="0"/>
    </xf>
    <xf numFmtId="0" fontId="39" fillId="32" borderId="0" xfId="0" applyFont="1" applyFill="1" applyBorder="1" applyAlignment="1" applyProtection="1">
      <alignment vertical="center" textRotation="90"/>
    </xf>
    <xf numFmtId="0" fontId="39" fillId="30" borderId="0" xfId="0" applyFont="1" applyFill="1" applyBorder="1" applyAlignment="1" applyProtection="1">
      <alignment vertical="center" textRotation="90"/>
    </xf>
    <xf numFmtId="0" fontId="22" fillId="32" borderId="0" xfId="0" applyFont="1" applyFill="1" applyProtection="1"/>
    <xf numFmtId="0" fontId="22" fillId="30" borderId="0" xfId="0" applyFont="1" applyFill="1" applyProtection="1"/>
    <xf numFmtId="0" fontId="33" fillId="30" borderId="0" xfId="0" applyFont="1" applyFill="1" applyProtection="1"/>
    <xf numFmtId="0" fontId="22" fillId="30" borderId="0" xfId="0" applyFont="1" applyFill="1" applyBorder="1" applyProtection="1"/>
    <xf numFmtId="1" fontId="33" fillId="30" borderId="0" xfId="0" applyNumberFormat="1" applyFont="1" applyFill="1" applyProtection="1"/>
    <xf numFmtId="44" fontId="22" fillId="0" borderId="0" xfId="0" applyNumberFormat="1" applyFont="1" applyProtection="1"/>
    <xf numFmtId="1" fontId="22" fillId="0" borderId="0" xfId="0" applyNumberFormat="1" applyFont="1" applyProtection="1"/>
    <xf numFmtId="0" fontId="22" fillId="0" borderId="0" xfId="0" applyNumberFormat="1" applyFont="1" applyProtection="1"/>
    <xf numFmtId="4" fontId="4" fillId="32" borderId="0" xfId="25" applyNumberFormat="1" applyFill="1" applyProtection="1"/>
    <xf numFmtId="0" fontId="22" fillId="30" borderId="0" xfId="0" applyFont="1" applyFill="1" applyBorder="1" applyAlignment="1" applyProtection="1">
      <alignment horizontal="center" vertical="center"/>
    </xf>
    <xf numFmtId="0" fontId="22" fillId="32" borderId="0" xfId="0" applyFont="1" applyFill="1" applyBorder="1" applyAlignment="1" applyProtection="1"/>
    <xf numFmtId="164" fontId="31" fillId="32" borderId="0" xfId="34" applyNumberFormat="1" applyFont="1" applyFill="1" applyBorder="1" applyAlignment="1" applyProtection="1">
      <alignment vertical="center"/>
    </xf>
    <xf numFmtId="0" fontId="47" fillId="30" borderId="0" xfId="0" applyFont="1" applyFill="1" applyBorder="1" applyAlignment="1" applyProtection="1">
      <alignment vertical="center" textRotation="90"/>
    </xf>
    <xf numFmtId="0" fontId="22" fillId="30" borderId="47" xfId="0" applyFont="1" applyFill="1" applyBorder="1" applyProtection="1"/>
    <xf numFmtId="0" fontId="47" fillId="30" borderId="67" xfId="0" applyFont="1" applyFill="1" applyBorder="1" applyAlignment="1" applyProtection="1">
      <alignment vertical="center" textRotation="90"/>
    </xf>
    <xf numFmtId="0" fontId="22" fillId="32" borderId="0" xfId="0" applyFont="1" applyFill="1" applyBorder="1" applyAlignment="1" applyProtection="1">
      <alignment vertical="center"/>
    </xf>
    <xf numFmtId="0" fontId="47" fillId="32" borderId="44" xfId="0" applyFont="1" applyFill="1" applyBorder="1" applyAlignment="1" applyProtection="1">
      <alignment vertical="center" textRotation="90"/>
    </xf>
    <xf numFmtId="0" fontId="47" fillId="32" borderId="0" xfId="0" applyFont="1" applyFill="1" applyBorder="1" applyAlignment="1" applyProtection="1">
      <alignment vertical="center" textRotation="90"/>
    </xf>
    <xf numFmtId="0" fontId="47" fillId="30" borderId="48" xfId="0" applyFont="1" applyFill="1" applyBorder="1" applyAlignment="1" applyProtection="1">
      <alignment vertical="center" textRotation="90"/>
    </xf>
    <xf numFmtId="0" fontId="47" fillId="32" borderId="45" xfId="0" applyFont="1" applyFill="1" applyBorder="1" applyAlignment="1" applyProtection="1">
      <alignment vertical="center" textRotation="90"/>
    </xf>
    <xf numFmtId="164" fontId="53" fillId="26" borderId="21" xfId="34" applyNumberFormat="1" applyFont="1" applyFill="1" applyBorder="1" applyAlignment="1" applyProtection="1">
      <alignment horizontal="center" vertical="center"/>
    </xf>
    <xf numFmtId="164" fontId="53" fillId="26" borderId="40" xfId="34" applyNumberFormat="1" applyFont="1" applyFill="1" applyBorder="1" applyAlignment="1" applyProtection="1">
      <alignment horizontal="center" vertical="center"/>
    </xf>
    <xf numFmtId="0" fontId="0" fillId="0" borderId="0" xfId="0" applyBorder="1" applyProtection="1">
      <protection hidden="1"/>
    </xf>
    <xf numFmtId="0" fontId="0" fillId="0" borderId="30" xfId="0" applyBorder="1" applyProtection="1">
      <protection hidden="1"/>
    </xf>
    <xf numFmtId="0" fontId="0" fillId="0" borderId="20" xfId="0" applyBorder="1" applyProtection="1">
      <protection hidden="1"/>
    </xf>
    <xf numFmtId="0" fontId="0" fillId="0" borderId="22" xfId="0" applyBorder="1" applyProtection="1">
      <protection hidden="1"/>
    </xf>
    <xf numFmtId="0" fontId="0" fillId="0" borderId="0" xfId="0" applyProtection="1">
      <protection hidden="1"/>
    </xf>
    <xf numFmtId="43" fontId="22" fillId="32" borderId="122" xfId="35" applyNumberFormat="1" applyFont="1" applyFill="1" applyBorder="1" applyAlignment="1">
      <alignment horizontal="center" vertical="center"/>
    </xf>
    <xf numFmtId="0" fontId="0" fillId="0" borderId="15" xfId="0" applyFill="1" applyBorder="1" applyAlignment="1" applyProtection="1">
      <alignment horizontal="left"/>
      <protection hidden="1"/>
    </xf>
    <xf numFmtId="0" fontId="25" fillId="34" borderId="20" xfId="34" applyFont="1" applyFill="1" applyBorder="1" applyAlignment="1" applyProtection="1">
      <alignment vertical="center" wrapText="1"/>
    </xf>
    <xf numFmtId="0" fontId="0" fillId="0" borderId="0" xfId="0" applyBorder="1" applyProtection="1"/>
    <xf numFmtId="43" fontId="22" fillId="29" borderId="121" xfId="31" applyNumberFormat="1" applyFont="1" applyFill="1" applyBorder="1" applyAlignment="1">
      <alignment horizontal="right" vertical="center"/>
    </xf>
    <xf numFmtId="0" fontId="22" fillId="35" borderId="97" xfId="0" applyFont="1" applyFill="1" applyBorder="1" applyAlignment="1">
      <alignment horizontal="center" vertical="center"/>
    </xf>
    <xf numFmtId="0" fontId="22" fillId="35" borderId="103" xfId="0" applyFont="1" applyFill="1" applyBorder="1" applyAlignment="1">
      <alignment horizontal="center" vertical="center"/>
    </xf>
    <xf numFmtId="0" fontId="22" fillId="35" borderId="98" xfId="0" applyFont="1" applyFill="1" applyBorder="1" applyAlignment="1">
      <alignment horizontal="center" vertical="center"/>
    </xf>
    <xf numFmtId="0" fontId="22" fillId="35" borderId="0" xfId="0" applyFont="1" applyFill="1" applyBorder="1" applyAlignment="1">
      <alignment horizontal="center" vertical="center"/>
    </xf>
    <xf numFmtId="0" fontId="22" fillId="36" borderId="116"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7" borderId="116" xfId="0" applyFont="1" applyFill="1" applyBorder="1" applyAlignment="1">
      <alignment horizontal="center" vertical="center" wrapText="1"/>
    </xf>
    <xf numFmtId="0" fontId="22" fillId="37" borderId="0" xfId="0" applyFont="1" applyFill="1" applyBorder="1" applyAlignment="1">
      <alignment horizontal="center" vertical="center" wrapText="1"/>
    </xf>
    <xf numFmtId="0" fontId="22" fillId="38" borderId="116" xfId="0" applyFont="1" applyFill="1" applyBorder="1" applyAlignment="1">
      <alignment horizontal="center" vertical="center" wrapText="1"/>
    </xf>
    <xf numFmtId="0" fontId="22" fillId="38" borderId="0" xfId="0" applyFont="1" applyFill="1" applyBorder="1" applyAlignment="1">
      <alignment horizontal="center" vertical="center" wrapText="1"/>
    </xf>
    <xf numFmtId="0" fontId="25" fillId="32" borderId="0" xfId="0" applyFont="1" applyFill="1" applyAlignment="1">
      <alignment horizontal="left" wrapText="1"/>
    </xf>
    <xf numFmtId="0" fontId="55" fillId="32" borderId="76" xfId="0" applyFont="1" applyFill="1" applyBorder="1" applyAlignment="1">
      <alignment horizontal="center" vertical="center" wrapText="1"/>
    </xf>
    <xf numFmtId="0" fontId="55" fillId="32" borderId="77" xfId="0" applyFont="1" applyFill="1" applyBorder="1" applyAlignment="1">
      <alignment horizontal="center" vertical="center"/>
    </xf>
    <xf numFmtId="0" fontId="55" fillId="32" borderId="78" xfId="0" applyFont="1" applyFill="1" applyBorder="1" applyAlignment="1">
      <alignment horizontal="center" vertical="center"/>
    </xf>
    <xf numFmtId="0" fontId="55" fillId="32" borderId="79" xfId="0" applyFont="1" applyFill="1" applyBorder="1" applyAlignment="1">
      <alignment horizontal="center" vertical="center"/>
    </xf>
    <xf numFmtId="0" fontId="55" fillId="32" borderId="0" xfId="0" applyFont="1" applyFill="1" applyBorder="1" applyAlignment="1">
      <alignment horizontal="center" vertical="center"/>
    </xf>
    <xf numFmtId="0" fontId="55" fillId="32" borderId="80" xfId="0" applyFont="1" applyFill="1" applyBorder="1" applyAlignment="1">
      <alignment horizontal="center" vertical="center"/>
    </xf>
    <xf numFmtId="0" fontId="55" fillId="32" borderId="81" xfId="0" applyFont="1" applyFill="1" applyBorder="1" applyAlignment="1">
      <alignment horizontal="center" vertical="center"/>
    </xf>
    <xf numFmtId="0" fontId="55" fillId="32" borderId="82" xfId="0" applyFont="1" applyFill="1" applyBorder="1" applyAlignment="1">
      <alignment horizontal="center" vertical="center"/>
    </xf>
    <xf numFmtId="0" fontId="55" fillId="32" borderId="83" xfId="0" applyFont="1" applyFill="1" applyBorder="1" applyAlignment="1">
      <alignment horizontal="center" vertical="center"/>
    </xf>
    <xf numFmtId="0" fontId="25" fillId="32" borderId="77" xfId="0" applyFont="1" applyFill="1" applyBorder="1" applyAlignment="1">
      <alignment horizontal="center"/>
    </xf>
    <xf numFmtId="0" fontId="25" fillId="32" borderId="0" xfId="0" applyFont="1" applyFill="1" applyAlignment="1">
      <alignment horizontal="center" vertical="center" wrapText="1"/>
    </xf>
    <xf numFmtId="0" fontId="21" fillId="34" borderId="0" xfId="0" applyFont="1" applyFill="1" applyAlignment="1">
      <alignment horizontal="center"/>
    </xf>
    <xf numFmtId="0" fontId="25" fillId="32" borderId="0" xfId="0" applyFont="1" applyFill="1" applyAlignment="1">
      <alignment horizontal="center"/>
    </xf>
    <xf numFmtId="0" fontId="25" fillId="32" borderId="0" xfId="0" applyFont="1" applyFill="1" applyAlignment="1">
      <alignment horizontal="center" vertical="center"/>
    </xf>
    <xf numFmtId="0" fontId="25" fillId="0" borderId="0" xfId="0" applyFont="1" applyAlignment="1">
      <alignment horizontal="left" vertical="center" wrapText="1"/>
    </xf>
    <xf numFmtId="0" fontId="25" fillId="32" borderId="0" xfId="0" applyFont="1" applyFill="1" applyAlignment="1">
      <alignment horizontal="left" vertical="center" wrapText="1"/>
    </xf>
    <xf numFmtId="0" fontId="25" fillId="32" borderId="71" xfId="0" applyFont="1" applyFill="1" applyBorder="1" applyAlignment="1">
      <alignment horizontal="left" vertical="center"/>
    </xf>
    <xf numFmtId="0" fontId="25" fillId="32" borderId="0" xfId="0" applyFont="1" applyFill="1" applyBorder="1" applyAlignment="1">
      <alignment horizontal="left" vertical="center"/>
    </xf>
    <xf numFmtId="0" fontId="22" fillId="35" borderId="116" xfId="0" applyFont="1" applyFill="1" applyBorder="1" applyAlignment="1">
      <alignment horizontal="center" vertical="center" wrapText="1"/>
    </xf>
    <xf numFmtId="0" fontId="22" fillId="35" borderId="117"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14" xfId="0" applyFont="1" applyFill="1" applyBorder="1" applyAlignment="1">
      <alignment horizontal="center" vertical="center" wrapText="1"/>
    </xf>
    <xf numFmtId="0" fontId="22" fillId="35" borderId="88" xfId="0" applyFont="1" applyFill="1" applyBorder="1" applyAlignment="1">
      <alignment horizontal="center" vertical="center" wrapText="1"/>
    </xf>
    <xf numFmtId="0" fontId="22" fillId="35" borderId="118" xfId="0" applyFont="1" applyFill="1" applyBorder="1" applyAlignment="1">
      <alignment horizontal="center" vertical="center" wrapText="1"/>
    </xf>
    <xf numFmtId="0" fontId="22" fillId="36" borderId="30" xfId="0" applyFont="1" applyFill="1" applyBorder="1" applyAlignment="1">
      <alignment horizontal="center" vertical="center" wrapText="1"/>
    </xf>
    <xf numFmtId="0" fontId="25" fillId="36" borderId="22" xfId="0" applyFont="1" applyFill="1" applyBorder="1" applyAlignment="1">
      <alignment horizontal="center" vertical="center" wrapText="1"/>
    </xf>
    <xf numFmtId="0" fontId="25" fillId="36" borderId="30" xfId="0" applyFont="1" applyFill="1" applyBorder="1" applyAlignment="1">
      <alignment horizontal="center" vertical="center" wrapText="1"/>
    </xf>
    <xf numFmtId="0" fontId="22" fillId="35" borderId="99" xfId="0" applyFont="1" applyFill="1" applyBorder="1" applyAlignment="1">
      <alignment horizontal="center" vertical="center"/>
    </xf>
    <xf numFmtId="0" fontId="22" fillId="35" borderId="70" xfId="0" applyFont="1" applyFill="1" applyBorder="1" applyAlignment="1">
      <alignment horizontal="center" vertical="center"/>
    </xf>
    <xf numFmtId="0" fontId="22" fillId="35" borderId="100" xfId="0" applyFont="1" applyFill="1" applyBorder="1" applyAlignment="1">
      <alignment horizontal="center" vertical="center"/>
    </xf>
    <xf numFmtId="0" fontId="22" fillId="35" borderId="88" xfId="0" applyFont="1" applyFill="1" applyBorder="1" applyAlignment="1">
      <alignment horizontal="center" vertical="center"/>
    </xf>
    <xf numFmtId="0" fontId="29" fillId="32" borderId="0" xfId="0" quotePrefix="1" applyFont="1" applyFill="1" applyAlignment="1">
      <alignment horizontal="left" vertical="center"/>
    </xf>
    <xf numFmtId="0" fontId="29" fillId="32" borderId="120" xfId="0" quotePrefix="1" applyFont="1" applyFill="1" applyBorder="1" applyAlignment="1">
      <alignment horizontal="left"/>
    </xf>
    <xf numFmtId="0" fontId="29" fillId="32" borderId="120" xfId="0" applyFont="1" applyFill="1" applyBorder="1" applyAlignment="1">
      <alignment horizontal="left"/>
    </xf>
    <xf numFmtId="0" fontId="25" fillId="38" borderId="30" xfId="0" applyFont="1" applyFill="1" applyBorder="1" applyAlignment="1">
      <alignment horizontal="center" vertical="center" wrapText="1"/>
    </xf>
    <xf numFmtId="0" fontId="25" fillId="38" borderId="22" xfId="0" applyFont="1" applyFill="1" applyBorder="1" applyAlignment="1">
      <alignment horizontal="center" vertical="center"/>
    </xf>
    <xf numFmtId="0" fontId="25" fillId="38" borderId="30" xfId="0" applyFont="1" applyFill="1" applyBorder="1" applyAlignment="1">
      <alignment horizontal="center" vertical="center"/>
    </xf>
    <xf numFmtId="0" fontId="22" fillId="37" borderId="70" xfId="0" applyFont="1" applyFill="1" applyBorder="1" applyAlignment="1">
      <alignment horizontal="center" vertical="center" wrapText="1"/>
    </xf>
    <xf numFmtId="0" fontId="22" fillId="37" borderId="95" xfId="0" applyFont="1" applyFill="1" applyBorder="1" applyAlignment="1">
      <alignment horizontal="center" vertical="center" wrapText="1"/>
    </xf>
    <xf numFmtId="0" fontId="22" fillId="38" borderId="70" xfId="0" applyFont="1" applyFill="1" applyBorder="1" applyAlignment="1">
      <alignment horizontal="center" vertical="center" wrapText="1"/>
    </xf>
    <xf numFmtId="0" fontId="22" fillId="38" borderId="95" xfId="0" applyFont="1" applyFill="1" applyBorder="1" applyAlignment="1">
      <alignment horizontal="center" vertical="center" wrapText="1"/>
    </xf>
    <xf numFmtId="0" fontId="22" fillId="35" borderId="101" xfId="0" applyFont="1" applyFill="1" applyBorder="1" applyAlignment="1">
      <alignment horizontal="center" vertical="center"/>
    </xf>
    <xf numFmtId="0" fontId="22" fillId="35" borderId="95" xfId="0" applyFont="1" applyFill="1" applyBorder="1" applyAlignment="1">
      <alignment horizontal="center" vertical="center"/>
    </xf>
    <xf numFmtId="0" fontId="22" fillId="36" borderId="22" xfId="0" applyFont="1" applyFill="1" applyBorder="1" applyAlignment="1">
      <alignment horizontal="center" vertical="center" wrapText="1"/>
    </xf>
    <xf numFmtId="0" fontId="22" fillId="36" borderId="70" xfId="0" applyFont="1" applyFill="1" applyBorder="1" applyAlignment="1">
      <alignment horizontal="center" vertical="center" wrapText="1"/>
    </xf>
    <xf numFmtId="0" fontId="22" fillId="36" borderId="95" xfId="0" applyFont="1" applyFill="1" applyBorder="1" applyAlignment="1">
      <alignment horizontal="center" vertical="center" wrapText="1"/>
    </xf>
    <xf numFmtId="0" fontId="25" fillId="32" borderId="119" xfId="0" quotePrefix="1" applyFont="1" applyFill="1" applyBorder="1" applyAlignment="1">
      <alignment horizontal="left" vertical="center" wrapText="1"/>
    </xf>
    <xf numFmtId="0" fontId="25" fillId="32" borderId="0" xfId="0" quotePrefix="1" applyFont="1" applyFill="1" applyBorder="1" applyAlignment="1">
      <alignment horizontal="left" vertical="center" wrapText="1"/>
    </xf>
    <xf numFmtId="0" fontId="23" fillId="41" borderId="0" xfId="0" applyFont="1" applyFill="1" applyBorder="1" applyAlignment="1">
      <alignment horizontal="center" vertical="center"/>
    </xf>
    <xf numFmtId="0" fontId="25" fillId="32" borderId="0" xfId="0" quotePrefix="1" applyFont="1" applyFill="1" applyAlignment="1">
      <alignment horizontal="left" vertical="center" wrapText="1"/>
    </xf>
    <xf numFmtId="0" fontId="22" fillId="35" borderId="70" xfId="0" applyFont="1" applyFill="1" applyBorder="1" applyAlignment="1">
      <alignment horizontal="center" vertical="center" wrapText="1"/>
    </xf>
    <xf numFmtId="0" fontId="22" fillId="35" borderId="94" xfId="0" applyFont="1" applyFill="1" applyBorder="1" applyAlignment="1">
      <alignment horizontal="center" vertical="center" wrapText="1"/>
    </xf>
    <xf numFmtId="0" fontId="22" fillId="35" borderId="95" xfId="0" applyFont="1" applyFill="1" applyBorder="1" applyAlignment="1">
      <alignment horizontal="center" vertical="center" wrapText="1"/>
    </xf>
    <xf numFmtId="0" fontId="22" fillId="35" borderId="96" xfId="0" applyFont="1" applyFill="1" applyBorder="1" applyAlignment="1">
      <alignment horizontal="center" vertical="center" wrapText="1"/>
    </xf>
    <xf numFmtId="0" fontId="60" fillId="32" borderId="0" xfId="46" applyFill="1" applyAlignment="1">
      <alignment horizontal="left"/>
    </xf>
    <xf numFmtId="0" fontId="25" fillId="0" borderId="0" xfId="0" quotePrefix="1" applyFont="1" applyAlignment="1">
      <alignment horizontal="left" vertical="center" wrapText="1"/>
    </xf>
    <xf numFmtId="0" fontId="25" fillId="32" borderId="0" xfId="0" applyFont="1" applyFill="1" applyAlignment="1">
      <alignment horizontal="left" vertical="center"/>
    </xf>
    <xf numFmtId="0" fontId="27" fillId="32" borderId="0" xfId="0" applyFont="1" applyFill="1" applyAlignment="1">
      <alignment horizontal="left" vertical="center"/>
    </xf>
    <xf numFmtId="0" fontId="25" fillId="32" borderId="0" xfId="0" quotePrefix="1" applyFont="1" applyFill="1" applyAlignment="1">
      <alignment horizontal="left" vertical="center"/>
    </xf>
    <xf numFmtId="0" fontId="59" fillId="32" borderId="0" xfId="0" applyFont="1" applyFill="1" applyAlignment="1">
      <alignment horizontal="center" vertical="center" wrapText="1"/>
    </xf>
    <xf numFmtId="0" fontId="23" fillId="36" borderId="102" xfId="0" applyFont="1" applyFill="1" applyBorder="1" applyAlignment="1">
      <alignment horizontal="center" vertical="center"/>
    </xf>
    <xf numFmtId="0" fontId="23" fillId="36" borderId="89" xfId="0" applyFont="1" applyFill="1" applyBorder="1" applyAlignment="1">
      <alignment horizontal="center" vertical="center"/>
    </xf>
    <xf numFmtId="0" fontId="23" fillId="36" borderId="104" xfId="0" applyFont="1" applyFill="1" applyBorder="1" applyAlignment="1">
      <alignment horizontal="center" vertical="center"/>
    </xf>
    <xf numFmtId="0" fontId="23" fillId="36" borderId="69" xfId="0" applyFont="1" applyFill="1" applyBorder="1" applyAlignment="1">
      <alignment horizontal="center" vertical="center"/>
    </xf>
    <xf numFmtId="0" fontId="23" fillId="37" borderId="90" xfId="0" applyFont="1" applyFill="1" applyBorder="1" applyAlignment="1">
      <alignment horizontal="center" vertical="center"/>
    </xf>
    <xf numFmtId="0" fontId="23" fillId="37" borderId="89" xfId="0" applyFont="1" applyFill="1" applyBorder="1" applyAlignment="1">
      <alignment horizontal="center" vertical="center"/>
    </xf>
    <xf numFmtId="0" fontId="23" fillId="37" borderId="51" xfId="0" applyFont="1" applyFill="1" applyBorder="1" applyAlignment="1">
      <alignment horizontal="center" vertical="center"/>
    </xf>
    <xf numFmtId="0" fontId="23" fillId="37" borderId="69" xfId="0" applyFont="1" applyFill="1" applyBorder="1" applyAlignment="1">
      <alignment horizontal="center" vertical="center"/>
    </xf>
    <xf numFmtId="0" fontId="23" fillId="38" borderId="90" xfId="0" applyFont="1" applyFill="1" applyBorder="1" applyAlignment="1">
      <alignment horizontal="center" vertical="center"/>
    </xf>
    <xf numFmtId="0" fontId="23" fillId="38" borderId="89" xfId="0" applyFont="1" applyFill="1" applyBorder="1" applyAlignment="1">
      <alignment horizontal="center" vertical="center"/>
    </xf>
    <xf numFmtId="0" fontId="23" fillId="38" borderId="51" xfId="0" applyFont="1" applyFill="1" applyBorder="1" applyAlignment="1">
      <alignment horizontal="center" vertical="center"/>
    </xf>
    <xf numFmtId="0" fontId="23" fillId="38" borderId="69" xfId="0" applyFont="1" applyFill="1" applyBorder="1" applyAlignment="1">
      <alignment horizontal="center" vertical="center"/>
    </xf>
    <xf numFmtId="0" fontId="22" fillId="37" borderId="30" xfId="0" applyFont="1" applyFill="1" applyBorder="1" applyAlignment="1">
      <alignment horizontal="center" vertical="center" wrapText="1"/>
    </xf>
    <xf numFmtId="0" fontId="25" fillId="37" borderId="22" xfId="0" applyFont="1" applyFill="1" applyBorder="1" applyAlignment="1">
      <alignment horizontal="center" vertical="center" wrapText="1"/>
    </xf>
    <xf numFmtId="0" fontId="25" fillId="37" borderId="30" xfId="0" applyFont="1" applyFill="1" applyBorder="1" applyAlignment="1">
      <alignment horizontal="center" vertical="center" wrapText="1"/>
    </xf>
    <xf numFmtId="0" fontId="22" fillId="38" borderId="30" xfId="0" applyFont="1" applyFill="1" applyBorder="1" applyAlignment="1">
      <alignment horizontal="center" vertical="center" wrapText="1"/>
    </xf>
    <xf numFmtId="0" fontId="22" fillId="38" borderId="22" xfId="0" applyFont="1" applyFill="1" applyBorder="1" applyAlignment="1">
      <alignment horizontal="center" vertical="center" wrapText="1"/>
    </xf>
    <xf numFmtId="0" fontId="21" fillId="32" borderId="0" xfId="0" applyFont="1" applyFill="1" applyAlignment="1">
      <alignment horizontal="left" vertical="center" wrapText="1"/>
    </xf>
    <xf numFmtId="0" fontId="23" fillId="36" borderId="0" xfId="0" applyFont="1" applyFill="1" applyBorder="1" applyAlignment="1">
      <alignment horizontal="center" vertical="center"/>
    </xf>
    <xf numFmtId="0" fontId="25" fillId="36" borderId="0" xfId="0" applyFont="1" applyFill="1" applyAlignment="1">
      <alignment horizontal="left" vertical="center" wrapText="1"/>
    </xf>
    <xf numFmtId="0" fontId="25" fillId="41" borderId="0" xfId="0" applyFont="1" applyFill="1" applyAlignment="1">
      <alignment horizontal="left" vertical="center" wrapText="1"/>
    </xf>
    <xf numFmtId="0" fontId="23" fillId="40" borderId="0" xfId="0" applyFont="1" applyFill="1" applyBorder="1" applyAlignment="1">
      <alignment horizontal="center" vertical="center"/>
    </xf>
    <xf numFmtId="0" fontId="21" fillId="35" borderId="90" xfId="0" applyFont="1" applyFill="1" applyBorder="1" applyAlignment="1">
      <alignment horizontal="center" vertical="center"/>
    </xf>
    <xf numFmtId="0" fontId="21" fillId="35" borderId="91" xfId="0" applyFont="1" applyFill="1" applyBorder="1" applyAlignment="1">
      <alignment horizontal="center" vertical="center"/>
    </xf>
    <xf numFmtId="0" fontId="21" fillId="35" borderId="92"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23" xfId="0" applyFont="1" applyFill="1" applyBorder="1" applyAlignment="1">
      <alignment horizontal="center" vertical="center"/>
    </xf>
    <xf numFmtId="0" fontId="21" fillId="35" borderId="115" xfId="0" applyFont="1" applyFill="1" applyBorder="1" applyAlignment="1">
      <alignment horizontal="center" vertical="center"/>
    </xf>
    <xf numFmtId="0" fontId="25" fillId="32" borderId="0" xfId="0" applyFont="1" applyFill="1" applyAlignment="1">
      <alignment horizontal="left"/>
    </xf>
    <xf numFmtId="0" fontId="29" fillId="32" borderId="0" xfId="0" quotePrefix="1" applyFont="1" applyFill="1" applyAlignment="1">
      <alignment horizontal="left" vertical="center" wrapText="1"/>
    </xf>
    <xf numFmtId="0" fontId="61" fillId="32" borderId="0" xfId="0" applyFont="1" applyFill="1" applyAlignment="1">
      <alignment horizontal="left" vertical="center" wrapText="1"/>
    </xf>
    <xf numFmtId="0" fontId="25" fillId="40" borderId="0" xfId="0" applyFont="1" applyFill="1" applyAlignment="1">
      <alignment horizontal="left" vertical="center" wrapText="1"/>
    </xf>
    <xf numFmtId="0" fontId="23" fillId="36" borderId="119" xfId="0" applyFont="1" applyFill="1" applyBorder="1" applyAlignment="1">
      <alignment horizontal="center" vertical="center"/>
    </xf>
    <xf numFmtId="0" fontId="23" fillId="36" borderId="120" xfId="0" applyFont="1" applyFill="1" applyBorder="1" applyAlignment="1">
      <alignment horizontal="center" vertical="center"/>
    </xf>
    <xf numFmtId="0" fontId="22" fillId="35" borderId="30"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93" xfId="0" applyFont="1" applyFill="1" applyBorder="1" applyAlignment="1">
      <alignment horizontal="center" vertical="center" wrapText="1"/>
    </xf>
    <xf numFmtId="0" fontId="25" fillId="37" borderId="22" xfId="0" applyFont="1" applyFill="1" applyBorder="1" applyAlignment="1">
      <alignment horizontal="center" vertical="center"/>
    </xf>
    <xf numFmtId="0" fontId="25" fillId="37" borderId="30" xfId="0" applyFont="1" applyFill="1" applyBorder="1" applyAlignment="1">
      <alignment horizontal="center" vertical="center"/>
    </xf>
    <xf numFmtId="0" fontId="23" fillId="40" borderId="119" xfId="0" applyFont="1" applyFill="1" applyBorder="1" applyAlignment="1">
      <alignment horizontal="center" vertical="center"/>
    </xf>
    <xf numFmtId="0" fontId="23" fillId="40" borderId="120" xfId="0" applyFont="1" applyFill="1" applyBorder="1" applyAlignment="1">
      <alignment horizontal="center" vertical="center"/>
    </xf>
    <xf numFmtId="0" fontId="29" fillId="32" borderId="120" xfId="0" quotePrefix="1" applyFont="1" applyFill="1" applyBorder="1" applyAlignment="1">
      <alignment horizontal="left" vertical="center"/>
    </xf>
    <xf numFmtId="4" fontId="1" fillId="34" borderId="135" xfId="34" applyNumberFormat="1" applyFont="1" applyFill="1" applyBorder="1" applyAlignment="1" applyProtection="1">
      <alignment horizontal="center" vertical="center" wrapText="1"/>
      <protection locked="0"/>
    </xf>
    <xf numFmtId="4" fontId="1" fillId="34" borderId="136" xfId="34" applyNumberFormat="1" applyFont="1" applyFill="1" applyBorder="1" applyAlignment="1" applyProtection="1">
      <alignment horizontal="center" vertical="center" wrapText="1"/>
      <protection locked="0"/>
    </xf>
    <xf numFmtId="4" fontId="1" fillId="34" borderId="137" xfId="34" applyNumberFormat="1" applyFont="1" applyFill="1" applyBorder="1" applyAlignment="1" applyProtection="1">
      <alignment horizontal="center" vertical="center" wrapText="1"/>
      <protection locked="0"/>
    </xf>
    <xf numFmtId="2" fontId="48" fillId="33" borderId="142" xfId="34" applyNumberFormat="1" applyFont="1" applyFill="1" applyBorder="1" applyAlignment="1" applyProtection="1">
      <alignment horizontal="center" vertical="center"/>
    </xf>
    <xf numFmtId="2" fontId="48" fillId="33" borderId="143" xfId="34" applyNumberFormat="1" applyFont="1" applyFill="1" applyBorder="1" applyAlignment="1" applyProtection="1">
      <alignment horizontal="center" vertical="center"/>
    </xf>
    <xf numFmtId="2" fontId="48" fillId="33" borderId="144" xfId="34" applyNumberFormat="1" applyFont="1" applyFill="1" applyBorder="1" applyAlignment="1" applyProtection="1">
      <alignment horizontal="center" vertical="center"/>
    </xf>
    <xf numFmtId="2" fontId="48" fillId="33" borderId="145" xfId="34" applyNumberFormat="1" applyFont="1" applyFill="1" applyBorder="1" applyAlignment="1" applyProtection="1">
      <alignment horizontal="center" vertical="center"/>
    </xf>
    <xf numFmtId="4" fontId="1" fillId="34" borderId="22" xfId="34" applyNumberFormat="1" applyFont="1" applyFill="1" applyBorder="1" applyAlignment="1" applyProtection="1">
      <alignment horizontal="center" vertical="center" wrapText="1"/>
      <protection locked="0"/>
    </xf>
    <xf numFmtId="4" fontId="1" fillId="34" borderId="30" xfId="34" applyNumberFormat="1" applyFont="1" applyFill="1" applyBorder="1" applyAlignment="1" applyProtection="1">
      <alignment horizontal="center" vertical="center" wrapText="1"/>
      <protection locked="0"/>
    </xf>
    <xf numFmtId="4" fontId="1" fillId="34" borderId="146" xfId="34" applyNumberFormat="1" applyFont="1" applyFill="1" applyBorder="1" applyAlignment="1" applyProtection="1">
      <alignment horizontal="center" vertical="center" wrapText="1"/>
      <protection locked="0"/>
    </xf>
    <xf numFmtId="4" fontId="1" fillId="34" borderId="147" xfId="34" applyNumberFormat="1" applyFont="1" applyFill="1" applyBorder="1" applyAlignment="1" applyProtection="1">
      <alignment horizontal="center" vertical="center" wrapText="1"/>
      <protection locked="0"/>
    </xf>
    <xf numFmtId="4" fontId="1" fillId="34" borderId="148" xfId="34" applyNumberFormat="1" applyFont="1" applyFill="1" applyBorder="1" applyAlignment="1" applyProtection="1">
      <alignment horizontal="center" vertical="center" wrapText="1"/>
      <protection locked="0"/>
    </xf>
    <xf numFmtId="2" fontId="35" fillId="24" borderId="17" xfId="34" quotePrefix="1" applyNumberFormat="1" applyFont="1" applyFill="1" applyBorder="1" applyAlignment="1" applyProtection="1">
      <alignment horizontal="center" vertical="center"/>
    </xf>
    <xf numFmtId="2" fontId="35" fillId="24" borderId="11" xfId="34" quotePrefix="1" applyNumberFormat="1" applyFont="1" applyFill="1" applyBorder="1" applyAlignment="1" applyProtection="1">
      <alignment horizontal="center" vertical="center"/>
    </xf>
    <xf numFmtId="4" fontId="1" fillId="34" borderId="108" xfId="34" applyNumberFormat="1" applyFont="1" applyFill="1" applyBorder="1" applyAlignment="1" applyProtection="1">
      <alignment horizontal="center" vertical="center" wrapText="1"/>
      <protection locked="0"/>
    </xf>
    <xf numFmtId="0" fontId="22" fillId="43" borderId="0" xfId="0" applyFont="1" applyFill="1" applyAlignment="1" applyProtection="1">
      <alignment horizontal="center"/>
    </xf>
    <xf numFmtId="0" fontId="24" fillId="25" borderId="10" xfId="34" applyFont="1" applyFill="1" applyBorder="1" applyAlignment="1" applyProtection="1">
      <alignment horizontal="left" vertical="center" wrapText="1"/>
    </xf>
    <xf numFmtId="0" fontId="24" fillId="25" borderId="11" xfId="34" applyFont="1" applyFill="1" applyBorder="1" applyAlignment="1" applyProtection="1">
      <alignment horizontal="left" vertical="center" wrapText="1"/>
    </xf>
    <xf numFmtId="4" fontId="28" fillId="33" borderId="29" xfId="34" applyNumberFormat="1" applyFont="1" applyFill="1" applyBorder="1" applyAlignment="1" applyProtection="1">
      <alignment horizontal="center" vertical="center" wrapText="1"/>
    </xf>
    <xf numFmtId="164" fontId="40" fillId="27" borderId="23" xfId="34" applyNumberFormat="1" applyFont="1" applyFill="1" applyBorder="1" applyAlignment="1" applyProtection="1">
      <alignment horizontal="center" vertical="center" wrapText="1"/>
    </xf>
    <xf numFmtId="164" fontId="40" fillId="27" borderId="24" xfId="34" applyNumberFormat="1" applyFont="1" applyFill="1" applyBorder="1" applyAlignment="1" applyProtection="1">
      <alignment horizontal="center" vertical="center" wrapText="1"/>
    </xf>
    <xf numFmtId="164" fontId="40" fillId="27" borderId="62" xfId="34" applyNumberFormat="1" applyFont="1" applyFill="1" applyBorder="1" applyAlignment="1" applyProtection="1">
      <alignment horizontal="center" vertical="center" wrapText="1"/>
    </xf>
    <xf numFmtId="0" fontId="4" fillId="32" borderId="0" xfId="25" applyFill="1" applyAlignment="1" applyProtection="1">
      <alignment horizontal="center" wrapText="1"/>
    </xf>
    <xf numFmtId="2" fontId="38" fillId="27" borderId="23" xfId="34" applyNumberFormat="1" applyFont="1" applyFill="1" applyBorder="1" applyAlignment="1" applyProtection="1">
      <alignment horizontal="center" vertical="center" wrapText="1"/>
    </xf>
    <xf numFmtId="2" fontId="38" fillId="27" borderId="28" xfId="34" applyNumberFormat="1" applyFont="1" applyFill="1" applyBorder="1" applyAlignment="1" applyProtection="1">
      <alignment horizontal="center" vertical="center" wrapText="1"/>
    </xf>
    <xf numFmtId="164" fontId="38" fillId="27" borderId="26" xfId="34" applyNumberFormat="1" applyFont="1" applyFill="1" applyBorder="1" applyAlignment="1" applyProtection="1">
      <alignment horizontal="center" vertical="center" wrapText="1"/>
    </xf>
    <xf numFmtId="164" fontId="38" fillId="27" borderId="20" xfId="34" applyNumberFormat="1" applyFont="1" applyFill="1" applyBorder="1" applyAlignment="1" applyProtection="1">
      <alignment horizontal="center" vertical="center" wrapText="1"/>
    </xf>
    <xf numFmtId="2" fontId="38" fillId="27" borderId="21" xfId="34" applyNumberFormat="1" applyFont="1" applyFill="1" applyBorder="1" applyAlignment="1" applyProtection="1">
      <alignment horizontal="center" vertical="center" wrapText="1"/>
    </xf>
    <xf numFmtId="164" fontId="40" fillId="27" borderId="56" xfId="34" applyNumberFormat="1" applyFont="1" applyFill="1" applyBorder="1" applyAlignment="1" applyProtection="1">
      <alignment horizontal="center" vertical="center" wrapText="1"/>
    </xf>
    <xf numFmtId="164" fontId="40" fillId="27" borderId="21" xfId="34" applyNumberFormat="1" applyFont="1" applyFill="1" applyBorder="1" applyAlignment="1" applyProtection="1">
      <alignment horizontal="center" vertical="center" wrapText="1"/>
    </xf>
    <xf numFmtId="164" fontId="32" fillId="27" borderId="57" xfId="34" applyNumberFormat="1" applyFont="1" applyFill="1" applyBorder="1" applyAlignment="1" applyProtection="1">
      <alignment horizontal="center" vertical="center" wrapText="1"/>
    </xf>
    <xf numFmtId="164" fontId="32" fillId="27" borderId="20" xfId="34" applyNumberFormat="1" applyFont="1" applyFill="1" applyBorder="1" applyAlignment="1" applyProtection="1">
      <alignment horizontal="center" vertical="center" wrapText="1"/>
    </xf>
    <xf numFmtId="164" fontId="32" fillId="27" borderId="146" xfId="34" applyNumberFormat="1" applyFont="1" applyFill="1" applyBorder="1" applyAlignment="1" applyProtection="1">
      <alignment horizontal="center" vertical="center" wrapText="1"/>
    </xf>
    <xf numFmtId="164" fontId="32" fillId="27" borderId="147" xfId="34" applyNumberFormat="1" applyFont="1" applyFill="1" applyBorder="1" applyAlignment="1" applyProtection="1">
      <alignment horizontal="center" vertical="center" wrapText="1"/>
    </xf>
    <xf numFmtId="0" fontId="28" fillId="27" borderId="21" xfId="34" applyFont="1" applyFill="1" applyBorder="1" applyAlignment="1" applyProtection="1">
      <alignment horizontal="center" vertical="center" wrapText="1"/>
    </xf>
    <xf numFmtId="0" fontId="28" fillId="27" borderId="20" xfId="34" applyFont="1" applyFill="1" applyBorder="1" applyAlignment="1" applyProtection="1">
      <alignment horizontal="center" vertical="center" wrapText="1"/>
    </xf>
    <xf numFmtId="0" fontId="28" fillId="27" borderId="29" xfId="34" applyFont="1" applyFill="1" applyBorder="1" applyAlignment="1" applyProtection="1">
      <alignment horizontal="center" vertical="center" wrapText="1"/>
    </xf>
    <xf numFmtId="164" fontId="43" fillId="27" borderId="20" xfId="34" applyNumberFormat="1" applyFont="1" applyFill="1" applyBorder="1" applyAlignment="1" applyProtection="1">
      <alignment horizontal="center" vertical="center" wrapText="1"/>
    </xf>
    <xf numFmtId="4" fontId="1" fillId="34" borderId="20" xfId="34" applyNumberFormat="1" applyFont="1" applyFill="1" applyBorder="1" applyAlignment="1" applyProtection="1">
      <alignment horizontal="center" vertical="center" wrapText="1"/>
      <protection locked="0"/>
    </xf>
    <xf numFmtId="0" fontId="28" fillId="27" borderId="31" xfId="34" applyFont="1" applyFill="1" applyBorder="1" applyAlignment="1" applyProtection="1">
      <alignment horizontal="center" vertical="center" wrapText="1"/>
    </xf>
    <xf numFmtId="0" fontId="47" fillId="27" borderId="133" xfId="0" applyFont="1" applyFill="1" applyBorder="1" applyAlignment="1" applyProtection="1">
      <alignment horizontal="center" vertical="center" textRotation="90"/>
    </xf>
    <xf numFmtId="0" fontId="47" fillId="27" borderId="138" xfId="0" applyFont="1" applyFill="1" applyBorder="1" applyAlignment="1" applyProtection="1">
      <alignment horizontal="center" vertical="center" textRotation="90"/>
    </xf>
    <xf numFmtId="0" fontId="47" fillId="27" borderId="140" xfId="0" applyFont="1" applyFill="1" applyBorder="1" applyAlignment="1" applyProtection="1">
      <alignment horizontal="center" vertical="center" textRotation="90"/>
    </xf>
    <xf numFmtId="164" fontId="40" fillId="27" borderId="134" xfId="34" applyNumberFormat="1" applyFont="1" applyFill="1" applyBorder="1" applyAlignment="1" applyProtection="1">
      <alignment horizontal="center" vertical="center" wrapText="1"/>
    </xf>
    <xf numFmtId="164" fontId="40" fillId="27" borderId="67" xfId="34" applyNumberFormat="1" applyFont="1" applyFill="1" applyBorder="1" applyAlignment="1" applyProtection="1">
      <alignment horizontal="center" vertical="center" wrapText="1"/>
    </xf>
    <xf numFmtId="164" fontId="40" fillId="27" borderId="141" xfId="34" applyNumberFormat="1" applyFont="1" applyFill="1" applyBorder="1" applyAlignment="1" applyProtection="1">
      <alignment horizontal="center" vertical="center" wrapText="1"/>
    </xf>
    <xf numFmtId="0" fontId="51" fillId="27" borderId="131" xfId="0" applyFont="1" applyFill="1" applyBorder="1" applyAlignment="1" applyProtection="1">
      <alignment horizontal="center" vertical="center" textRotation="90"/>
    </xf>
    <xf numFmtId="0" fontId="51" fillId="27" borderId="67" xfId="0" applyFont="1" applyFill="1" applyBorder="1" applyAlignment="1" applyProtection="1">
      <alignment horizontal="center" vertical="center" textRotation="90"/>
    </xf>
    <xf numFmtId="0" fontId="51" fillId="27" borderId="132" xfId="0" applyFont="1" applyFill="1" applyBorder="1" applyAlignment="1" applyProtection="1">
      <alignment horizontal="center" vertical="center" textRotation="90"/>
    </xf>
    <xf numFmtId="164" fontId="32" fillId="27" borderId="135" xfId="34" applyNumberFormat="1" applyFont="1" applyFill="1" applyBorder="1" applyAlignment="1" applyProtection="1">
      <alignment horizontal="center" vertical="center" wrapText="1"/>
    </xf>
    <xf numFmtId="0" fontId="40" fillId="27" borderId="20" xfId="34" applyFont="1" applyFill="1" applyBorder="1" applyAlignment="1" applyProtection="1">
      <alignment horizontal="left" vertical="center"/>
    </xf>
    <xf numFmtId="0" fontId="32" fillId="34" borderId="20" xfId="34" applyNumberFormat="1" applyFont="1" applyFill="1" applyBorder="1" applyAlignment="1" applyProtection="1">
      <alignment horizontal="center" vertical="center"/>
      <protection locked="0"/>
    </xf>
    <xf numFmtId="1" fontId="32" fillId="34" borderId="20" xfId="34" applyNumberFormat="1" applyFont="1" applyFill="1" applyBorder="1" applyAlignment="1" applyProtection="1">
      <alignment horizontal="center" vertical="center"/>
      <protection locked="0"/>
    </xf>
    <xf numFmtId="164" fontId="31" fillId="26" borderId="37" xfId="34" applyNumberFormat="1" applyFont="1" applyFill="1" applyBorder="1" applyAlignment="1" applyProtection="1">
      <alignment horizontal="center" vertical="center"/>
      <protection locked="0"/>
    </xf>
    <xf numFmtId="164" fontId="31" fillId="26" borderId="52" xfId="34" applyNumberFormat="1" applyFont="1" applyFill="1" applyBorder="1" applyAlignment="1" applyProtection="1">
      <alignment horizontal="center" vertical="center"/>
      <protection locked="0"/>
    </xf>
    <xf numFmtId="164" fontId="31" fillId="26" borderId="34" xfId="34" applyNumberFormat="1" applyFont="1" applyFill="1" applyBorder="1" applyAlignment="1" applyProtection="1">
      <alignment horizontal="center" vertical="center"/>
      <protection locked="0"/>
    </xf>
    <xf numFmtId="164" fontId="31" fillId="26" borderId="53" xfId="34" applyNumberFormat="1" applyFont="1" applyFill="1" applyBorder="1" applyAlignment="1" applyProtection="1">
      <alignment horizontal="center" vertical="center"/>
      <protection locked="0"/>
    </xf>
    <xf numFmtId="0" fontId="32" fillId="34" borderId="20" xfId="34" applyFont="1" applyFill="1" applyBorder="1" applyAlignment="1" applyProtection="1">
      <alignment horizontal="center" vertical="center" wrapText="1"/>
      <protection locked="0"/>
    </xf>
    <xf numFmtId="44" fontId="32" fillId="34" borderId="23" xfId="32" applyFont="1" applyFill="1" applyBorder="1" applyAlignment="1" applyProtection="1">
      <alignment horizontal="center" vertical="center"/>
      <protection locked="0"/>
    </xf>
    <xf numFmtId="0" fontId="36" fillId="27" borderId="23" xfId="34" applyFont="1" applyFill="1" applyBorder="1" applyAlignment="1" applyProtection="1">
      <alignment horizontal="left" vertical="center" wrapText="1"/>
    </xf>
    <xf numFmtId="2" fontId="48" fillId="33" borderId="106" xfId="34" applyNumberFormat="1" applyFont="1" applyFill="1" applyBorder="1" applyAlignment="1" applyProtection="1">
      <alignment horizontal="center" vertical="center"/>
    </xf>
    <xf numFmtId="2" fontId="48" fillId="33" borderId="107" xfId="34" applyNumberFormat="1" applyFont="1" applyFill="1" applyBorder="1" applyAlignment="1" applyProtection="1">
      <alignment horizontal="center" vertical="center"/>
    </xf>
    <xf numFmtId="4" fontId="1" fillId="34" borderId="139" xfId="34" applyNumberFormat="1" applyFont="1" applyFill="1" applyBorder="1" applyAlignment="1" applyProtection="1">
      <alignment horizontal="center" vertical="center" wrapText="1"/>
      <protection locked="0"/>
    </xf>
    <xf numFmtId="0" fontId="42" fillId="27" borderId="142" xfId="34" applyFont="1" applyFill="1" applyBorder="1" applyAlignment="1" applyProtection="1">
      <alignment horizontal="center" vertical="center" wrapText="1"/>
    </xf>
    <xf numFmtId="0" fontId="42" fillId="27" borderId="143" xfId="34" applyFont="1" applyFill="1" applyBorder="1" applyAlignment="1" applyProtection="1">
      <alignment horizontal="center" vertical="center" wrapText="1"/>
    </xf>
    <xf numFmtId="2" fontId="49" fillId="33" borderId="20" xfId="34" applyNumberFormat="1" applyFont="1" applyFill="1" applyBorder="1" applyAlignment="1" applyProtection="1">
      <alignment horizontal="center" vertical="center"/>
    </xf>
    <xf numFmtId="4" fontId="28" fillId="34" borderId="20" xfId="34" applyNumberFormat="1" applyFont="1" applyFill="1" applyBorder="1" applyAlignment="1" applyProtection="1">
      <alignment horizontal="center" vertical="center" wrapText="1"/>
      <protection locked="0"/>
    </xf>
    <xf numFmtId="164" fontId="32" fillId="27" borderId="22" xfId="34" applyNumberFormat="1" applyFont="1" applyFill="1" applyBorder="1" applyAlignment="1" applyProtection="1">
      <alignment horizontal="center" vertical="center" wrapText="1"/>
    </xf>
    <xf numFmtId="164" fontId="32" fillId="27" borderId="30" xfId="34" applyNumberFormat="1" applyFont="1" applyFill="1" applyBorder="1" applyAlignment="1" applyProtection="1">
      <alignment horizontal="center" vertical="center" wrapText="1"/>
    </xf>
    <xf numFmtId="0" fontId="42" fillId="27" borderId="63" xfId="34" applyFont="1" applyFill="1" applyBorder="1" applyAlignment="1" applyProtection="1">
      <alignment horizontal="center" vertical="center" wrapText="1"/>
    </xf>
    <xf numFmtId="164" fontId="28" fillId="27" borderId="112" xfId="34" applyNumberFormat="1" applyFont="1" applyFill="1" applyBorder="1" applyAlignment="1" applyProtection="1">
      <alignment horizontal="center" vertical="center" wrapText="1"/>
    </xf>
    <xf numFmtId="164" fontId="28" fillId="27" borderId="24" xfId="34" applyNumberFormat="1" applyFont="1" applyFill="1" applyBorder="1" applyAlignment="1" applyProtection="1">
      <alignment horizontal="center" vertical="center" wrapText="1"/>
    </xf>
    <xf numFmtId="164" fontId="28" fillId="27" borderId="113" xfId="34" applyNumberFormat="1" applyFont="1" applyFill="1" applyBorder="1" applyAlignment="1" applyProtection="1">
      <alignment horizontal="center" vertical="center" wrapText="1"/>
    </xf>
    <xf numFmtId="0" fontId="32" fillId="34" borderId="27" xfId="34" applyNumberFormat="1" applyFont="1" applyFill="1" applyBorder="1" applyAlignment="1" applyProtection="1">
      <alignment horizontal="center" vertical="center"/>
      <protection locked="0"/>
    </xf>
    <xf numFmtId="0" fontId="32" fillId="34" borderId="30" xfId="34" applyNumberFormat="1" applyFont="1" applyFill="1" applyBorder="1" applyAlignment="1" applyProtection="1">
      <alignment horizontal="center" vertical="center"/>
      <protection locked="0"/>
    </xf>
    <xf numFmtId="1" fontId="32" fillId="34" borderId="30" xfId="34" applyNumberFormat="1" applyFont="1" applyFill="1" applyBorder="1" applyAlignment="1" applyProtection="1">
      <alignment horizontal="center" vertical="center"/>
      <protection locked="0"/>
    </xf>
    <xf numFmtId="1" fontId="34" fillId="34" borderId="20" xfId="34" applyNumberFormat="1" applyFont="1" applyFill="1" applyBorder="1" applyAlignment="1" applyProtection="1">
      <alignment horizontal="center" vertical="center"/>
      <protection locked="0"/>
    </xf>
    <xf numFmtId="1" fontId="34" fillId="34" borderId="27" xfId="34" applyNumberFormat="1" applyFont="1" applyFill="1" applyBorder="1" applyAlignment="1" applyProtection="1">
      <alignment horizontal="center" vertical="center"/>
      <protection locked="0"/>
    </xf>
    <xf numFmtId="0" fontId="32" fillId="34" borderId="30" xfId="34" applyFont="1" applyFill="1" applyBorder="1" applyAlignment="1" applyProtection="1">
      <alignment horizontal="center" vertical="center" wrapText="1"/>
      <protection locked="0"/>
    </xf>
    <xf numFmtId="164" fontId="1" fillId="27" borderId="20" xfId="34" applyNumberFormat="1" applyFont="1" applyFill="1" applyBorder="1" applyAlignment="1" applyProtection="1">
      <alignment horizontal="center" vertical="center" wrapText="1"/>
    </xf>
    <xf numFmtId="164" fontId="31" fillId="26" borderId="38" xfId="34" applyNumberFormat="1" applyFont="1" applyFill="1" applyBorder="1" applyAlignment="1" applyProtection="1">
      <alignment horizontal="center" vertical="center"/>
      <protection locked="0"/>
    </xf>
    <xf numFmtId="164" fontId="31" fillId="26" borderId="39" xfId="34" applyNumberFormat="1" applyFont="1" applyFill="1" applyBorder="1" applyAlignment="1" applyProtection="1">
      <alignment horizontal="center" vertical="center"/>
      <protection locked="0"/>
    </xf>
    <xf numFmtId="164" fontId="31" fillId="26" borderId="49" xfId="34" applyNumberFormat="1" applyFont="1" applyFill="1" applyBorder="1" applyAlignment="1" applyProtection="1">
      <alignment horizontal="center" vertical="center"/>
      <protection locked="0"/>
    </xf>
    <xf numFmtId="164" fontId="31" fillId="26" borderId="50" xfId="34" applyNumberFormat="1" applyFont="1" applyFill="1" applyBorder="1" applyAlignment="1" applyProtection="1">
      <alignment horizontal="center" vertical="center"/>
      <protection locked="0"/>
    </xf>
    <xf numFmtId="4" fontId="32" fillId="33" borderId="20" xfId="34" applyNumberFormat="1" applyFont="1" applyFill="1" applyBorder="1" applyAlignment="1" applyProtection="1">
      <alignment horizontal="center" vertical="center" wrapText="1"/>
    </xf>
    <xf numFmtId="4" fontId="32" fillId="33" borderId="20" xfId="34" applyNumberFormat="1" applyFont="1" applyFill="1" applyBorder="1" applyAlignment="1" applyProtection="1">
      <alignment horizontal="center" vertical="center"/>
    </xf>
    <xf numFmtId="4" fontId="32" fillId="33" borderId="29" xfId="34" applyNumberFormat="1" applyFont="1" applyFill="1" applyBorder="1" applyAlignment="1" applyProtection="1">
      <alignment horizontal="center" vertical="center"/>
    </xf>
    <xf numFmtId="4" fontId="50" fillId="33" borderId="20" xfId="34" applyNumberFormat="1" applyFont="1" applyFill="1" applyBorder="1" applyAlignment="1" applyProtection="1">
      <alignment horizontal="center" vertical="center"/>
    </xf>
    <xf numFmtId="2" fontId="36" fillId="27" borderId="22" xfId="34" applyNumberFormat="1" applyFont="1" applyFill="1" applyBorder="1" applyAlignment="1" applyProtection="1">
      <alignment horizontal="left" vertical="center" wrapText="1"/>
    </xf>
    <xf numFmtId="2" fontId="36" fillId="27" borderId="30" xfId="34" applyNumberFormat="1" applyFont="1" applyFill="1" applyBorder="1" applyAlignment="1" applyProtection="1">
      <alignment horizontal="left" vertical="center" wrapText="1"/>
    </xf>
    <xf numFmtId="2" fontId="36" fillId="27" borderId="31" xfId="34" applyNumberFormat="1" applyFont="1" applyFill="1" applyBorder="1" applyAlignment="1" applyProtection="1">
      <alignment horizontal="left" vertical="center" wrapText="1"/>
    </xf>
    <xf numFmtId="2" fontId="36" fillId="27" borderId="32" xfId="34" applyNumberFormat="1" applyFont="1" applyFill="1" applyBorder="1" applyAlignment="1" applyProtection="1">
      <alignment horizontal="left" vertical="center" wrapText="1"/>
    </xf>
    <xf numFmtId="0" fontId="42" fillId="27" borderId="106" xfId="34" applyFont="1" applyFill="1" applyBorder="1" applyAlignment="1" applyProtection="1">
      <alignment horizontal="center" vertical="center" wrapText="1"/>
    </xf>
    <xf numFmtId="0" fontId="42" fillId="27" borderId="107" xfId="34" applyFont="1" applyFill="1" applyBorder="1" applyAlignment="1" applyProtection="1">
      <alignment horizontal="center" vertical="center" wrapText="1"/>
    </xf>
    <xf numFmtId="2" fontId="48" fillId="33" borderId="63" xfId="34" applyNumberFormat="1" applyFont="1" applyFill="1" applyBorder="1" applyAlignment="1" applyProtection="1">
      <alignment horizontal="center" vertical="center"/>
    </xf>
    <xf numFmtId="2" fontId="50" fillId="27" borderId="22" xfId="34" applyNumberFormat="1" applyFont="1" applyFill="1" applyBorder="1" applyAlignment="1" applyProtection="1">
      <alignment horizontal="left" vertical="center" wrapText="1"/>
    </xf>
    <xf numFmtId="2" fontId="50" fillId="27" borderId="30" xfId="34" applyNumberFormat="1" applyFont="1" applyFill="1" applyBorder="1" applyAlignment="1" applyProtection="1">
      <alignment horizontal="left" vertical="center" wrapText="1"/>
    </xf>
    <xf numFmtId="164" fontId="1" fillId="27" borderId="26" xfId="34" applyNumberFormat="1" applyFont="1" applyFill="1" applyBorder="1" applyAlignment="1" applyProtection="1">
      <alignment horizontal="center" vertical="center" wrapText="1"/>
    </xf>
    <xf numFmtId="0" fontId="50" fillId="27" borderId="20" xfId="34" applyFont="1" applyFill="1" applyBorder="1" applyAlignment="1" applyProtection="1">
      <alignment horizontal="left" vertical="center" wrapText="1"/>
    </xf>
    <xf numFmtId="0" fontId="28" fillId="27" borderId="20" xfId="34" applyFont="1" applyFill="1" applyBorder="1" applyAlignment="1" applyProtection="1">
      <alignment horizontal="left" vertical="center" wrapText="1"/>
    </xf>
    <xf numFmtId="4" fontId="32" fillId="33" borderId="26" xfId="34" applyNumberFormat="1" applyFont="1" applyFill="1" applyBorder="1" applyAlignment="1" applyProtection="1">
      <alignment horizontal="center" vertical="center" wrapText="1"/>
    </xf>
    <xf numFmtId="164" fontId="34" fillId="27" borderId="20" xfId="34" applyNumberFormat="1" applyFont="1" applyFill="1" applyBorder="1" applyAlignment="1" applyProtection="1">
      <alignment horizontal="center" vertical="center" wrapText="1"/>
    </xf>
    <xf numFmtId="2" fontId="35" fillId="24" borderId="11" xfId="34" applyNumberFormat="1" applyFont="1" applyFill="1" applyBorder="1" applyAlignment="1" applyProtection="1">
      <alignment horizontal="center" vertical="center"/>
    </xf>
    <xf numFmtId="4" fontId="1" fillId="34" borderId="57" xfId="34" applyNumberFormat="1" applyFont="1" applyFill="1" applyBorder="1" applyAlignment="1" applyProtection="1">
      <alignment horizontal="center" vertical="center" wrapText="1"/>
      <protection locked="0"/>
    </xf>
    <xf numFmtId="9" fontId="32" fillId="33" borderId="20" xfId="35" applyFont="1" applyFill="1" applyBorder="1" applyAlignment="1" applyProtection="1">
      <alignment horizontal="center" vertical="center"/>
    </xf>
    <xf numFmtId="0" fontId="26" fillId="27" borderId="35" xfId="0" applyFont="1" applyFill="1" applyBorder="1" applyAlignment="1" applyProtection="1">
      <alignment horizontal="left" vertical="center"/>
    </xf>
    <xf numFmtId="0" fontId="26" fillId="27" borderId="68" xfId="0" applyFont="1" applyFill="1" applyBorder="1" applyAlignment="1" applyProtection="1">
      <alignment horizontal="left" vertical="center"/>
    </xf>
    <xf numFmtId="0" fontId="26" fillId="27" borderId="22" xfId="0" applyFont="1" applyFill="1" applyBorder="1" applyAlignment="1" applyProtection="1">
      <alignment horizontal="left" vertical="center"/>
    </xf>
    <xf numFmtId="0" fontId="26" fillId="27" borderId="30" xfId="0" applyFont="1" applyFill="1" applyBorder="1" applyAlignment="1" applyProtection="1">
      <alignment horizontal="left" vertical="center"/>
    </xf>
    <xf numFmtId="0" fontId="26" fillId="27" borderId="22" xfId="0" applyFont="1" applyFill="1" applyBorder="1" applyAlignment="1" applyProtection="1">
      <alignment horizontal="left" vertical="center" wrapText="1"/>
    </xf>
    <xf numFmtId="0" fontId="26" fillId="27" borderId="30" xfId="0" applyFont="1" applyFill="1" applyBorder="1" applyAlignment="1" applyProtection="1">
      <alignment horizontal="left" vertical="center" wrapText="1"/>
    </xf>
    <xf numFmtId="0" fontId="26" fillId="27" borderId="31" xfId="0" applyFont="1" applyFill="1" applyBorder="1" applyAlignment="1" applyProtection="1">
      <alignment horizontal="left" vertical="center" wrapText="1"/>
    </xf>
    <xf numFmtId="0" fontId="26" fillId="27" borderId="32" xfId="0" applyFont="1" applyFill="1" applyBorder="1" applyAlignment="1" applyProtection="1">
      <alignment horizontal="left" vertical="center" wrapText="1"/>
    </xf>
    <xf numFmtId="0" fontId="22" fillId="30" borderId="0" xfId="0" applyFont="1" applyFill="1" applyBorder="1" applyAlignment="1" applyProtection="1">
      <alignment horizontal="center"/>
    </xf>
    <xf numFmtId="0" fontId="39" fillId="27" borderId="68" xfId="0" applyFont="1" applyFill="1" applyBorder="1" applyAlignment="1" applyProtection="1">
      <alignment horizontal="center" vertical="center" textRotation="90"/>
    </xf>
    <xf numFmtId="0" fontId="39" fillId="27" borderId="30" xfId="0" applyFont="1" applyFill="1" applyBorder="1" applyAlignment="1" applyProtection="1">
      <alignment horizontal="center" vertical="center" textRotation="90"/>
    </xf>
    <xf numFmtId="0" fontId="39" fillId="27" borderId="32" xfId="0" applyFont="1" applyFill="1" applyBorder="1" applyAlignment="1" applyProtection="1">
      <alignment horizontal="center" vertical="center" textRotation="90"/>
    </xf>
    <xf numFmtId="0" fontId="39" fillId="27" borderId="25" xfId="0" applyFont="1" applyFill="1" applyBorder="1" applyAlignment="1" applyProtection="1">
      <alignment horizontal="center" vertical="center" textRotation="90"/>
    </xf>
    <xf numFmtId="0" fontId="47" fillId="27" borderId="109" xfId="0" applyFont="1" applyFill="1" applyBorder="1" applyAlignment="1" applyProtection="1">
      <alignment horizontal="center" vertical="center" textRotation="90"/>
    </xf>
    <xf numFmtId="0" fontId="47" fillId="27" borderId="110" xfId="0" applyFont="1" applyFill="1" applyBorder="1" applyAlignment="1" applyProtection="1">
      <alignment horizontal="center" vertical="center" textRotation="90"/>
    </xf>
    <xf numFmtId="0" fontId="47" fillId="27" borderId="111" xfId="0" applyFont="1" applyFill="1" applyBorder="1" applyAlignment="1" applyProtection="1">
      <alignment horizontal="center" vertical="center" textRotation="90"/>
    </xf>
    <xf numFmtId="0" fontId="47" fillId="27" borderId="55" xfId="0" applyFont="1" applyFill="1" applyBorder="1" applyAlignment="1" applyProtection="1">
      <alignment horizontal="center" vertical="center" textRotation="90"/>
    </xf>
    <xf numFmtId="0" fontId="47" fillId="27" borderId="59" xfId="0" applyFont="1" applyFill="1" applyBorder="1" applyAlignment="1" applyProtection="1">
      <alignment horizontal="center" vertical="center" textRotation="90"/>
    </xf>
    <xf numFmtId="0" fontId="47" fillId="27" borderId="61" xfId="0" applyFont="1" applyFill="1" applyBorder="1" applyAlignment="1" applyProtection="1">
      <alignment horizontal="center" vertical="center" textRotation="90"/>
    </xf>
    <xf numFmtId="164" fontId="40" fillId="27" borderId="20" xfId="34" applyNumberFormat="1" applyFont="1" applyFill="1" applyBorder="1" applyAlignment="1" applyProtection="1">
      <alignment horizontal="center" vertical="center"/>
    </xf>
    <xf numFmtId="0" fontId="47" fillId="27" borderId="30" xfId="0" applyFont="1" applyFill="1" applyBorder="1" applyAlignment="1" applyProtection="1">
      <alignment horizontal="center" vertical="center" textRotation="90"/>
    </xf>
    <xf numFmtId="0" fontId="47" fillId="27" borderId="51" xfId="0" applyFont="1" applyFill="1" applyBorder="1" applyAlignment="1" applyProtection="1">
      <alignment horizontal="center" vertical="center" textRotation="90"/>
    </xf>
    <xf numFmtId="0" fontId="36" fillId="27" borderId="20" xfId="34" applyFont="1" applyFill="1" applyBorder="1" applyAlignment="1" applyProtection="1">
      <alignment horizontal="left" vertical="center" wrapText="1"/>
    </xf>
    <xf numFmtId="164" fontId="37" fillId="27" borderId="68" xfId="34" applyNumberFormat="1" applyFont="1" applyFill="1" applyBorder="1" applyAlignment="1" applyProtection="1">
      <alignment horizontal="center" vertical="center"/>
    </xf>
    <xf numFmtId="164" fontId="37" fillId="27" borderId="26" xfId="34" applyNumberFormat="1" applyFont="1" applyFill="1" applyBorder="1" applyAlignment="1" applyProtection="1">
      <alignment horizontal="center" vertical="center"/>
    </xf>
    <xf numFmtId="164" fontId="37" fillId="27" borderId="30" xfId="34" applyNumberFormat="1" applyFont="1" applyFill="1" applyBorder="1" applyAlignment="1" applyProtection="1">
      <alignment horizontal="center" vertical="center"/>
    </xf>
    <xf numFmtId="164" fontId="37" fillId="27" borderId="20" xfId="34" applyNumberFormat="1" applyFont="1" applyFill="1" applyBorder="1" applyAlignment="1" applyProtection="1">
      <alignment horizontal="center" vertical="center"/>
    </xf>
    <xf numFmtId="164" fontId="31" fillId="26" borderId="36" xfId="34" applyNumberFormat="1" applyFont="1" applyFill="1" applyBorder="1" applyAlignment="1" applyProtection="1">
      <alignment horizontal="center" vertical="center"/>
      <protection locked="0"/>
    </xf>
    <xf numFmtId="164" fontId="31" fillId="26" borderId="33" xfId="34" applyNumberFormat="1" applyFont="1" applyFill="1" applyBorder="1" applyAlignment="1" applyProtection="1">
      <alignment horizontal="center" vertical="center"/>
      <protection locked="0"/>
    </xf>
    <xf numFmtId="2" fontId="48" fillId="33" borderId="152" xfId="34" applyNumberFormat="1" applyFont="1" applyFill="1" applyBorder="1" applyAlignment="1" applyProtection="1">
      <alignment horizontal="center" vertical="center"/>
    </xf>
    <xf numFmtId="4" fontId="1" fillId="34" borderId="58" xfId="34" applyNumberFormat="1" applyFont="1" applyFill="1" applyBorder="1" applyAlignment="1" applyProtection="1">
      <alignment horizontal="center" vertical="center" wrapText="1"/>
      <protection locked="0"/>
    </xf>
    <xf numFmtId="4" fontId="1" fillId="34" borderId="60" xfId="34" applyNumberFormat="1" applyFont="1" applyFill="1" applyBorder="1" applyAlignment="1" applyProtection="1">
      <alignment horizontal="center" vertical="center" wrapText="1"/>
      <protection locked="0"/>
    </xf>
    <xf numFmtId="2" fontId="49" fillId="33" borderId="60" xfId="34" applyNumberFormat="1" applyFont="1" applyFill="1" applyBorder="1" applyAlignment="1" applyProtection="1">
      <alignment horizontal="center" vertical="center"/>
    </xf>
    <xf numFmtId="4" fontId="28" fillId="34" borderId="60" xfId="34" applyNumberFormat="1" applyFont="1" applyFill="1" applyBorder="1" applyAlignment="1" applyProtection="1">
      <alignment horizontal="center" vertical="center" wrapText="1"/>
      <protection locked="0"/>
    </xf>
    <xf numFmtId="2" fontId="48" fillId="33" borderId="64" xfId="34" applyNumberFormat="1" applyFont="1" applyFill="1" applyBorder="1" applyAlignment="1" applyProtection="1">
      <alignment horizontal="center" vertical="center"/>
    </xf>
    <xf numFmtId="4" fontId="28" fillId="33" borderId="65" xfId="34" applyNumberFormat="1" applyFont="1" applyFill="1" applyBorder="1" applyAlignment="1" applyProtection="1">
      <alignment horizontal="center" vertical="center" wrapText="1"/>
    </xf>
    <xf numFmtId="0" fontId="50" fillId="33" borderId="20" xfId="34" applyNumberFormat="1" applyFont="1" applyFill="1" applyBorder="1" applyAlignment="1" applyProtection="1">
      <alignment horizontal="center" vertical="center"/>
    </xf>
    <xf numFmtId="0" fontId="24" fillId="28" borderId="129" xfId="0" applyFont="1" applyFill="1" applyBorder="1" applyAlignment="1">
      <alignment horizontal="center"/>
    </xf>
    <xf numFmtId="0" fontId="24" fillId="28" borderId="130" xfId="0" applyFont="1" applyFill="1" applyBorder="1" applyAlignment="1">
      <alignment horizontal="center"/>
    </xf>
    <xf numFmtId="0" fontId="22" fillId="32" borderId="0" xfId="0" applyFont="1" applyFill="1" applyBorder="1" applyAlignment="1">
      <alignment horizontal="center"/>
    </xf>
    <xf numFmtId="0" fontId="22" fillId="32" borderId="122" xfId="0" applyFont="1" applyFill="1" applyBorder="1" applyAlignment="1">
      <alignment horizontal="right"/>
    </xf>
    <xf numFmtId="0" fontId="22" fillId="32" borderId="125" xfId="0" applyFont="1" applyFill="1" applyBorder="1" applyAlignment="1">
      <alignment horizontal="right" vertical="center"/>
    </xf>
    <xf numFmtId="0" fontId="22" fillId="32" borderId="126" xfId="0" applyFont="1" applyFill="1" applyBorder="1" applyAlignment="1">
      <alignment horizontal="right" vertical="center"/>
    </xf>
    <xf numFmtId="0" fontId="22" fillId="32" borderId="123" xfId="0" applyFont="1" applyFill="1" applyBorder="1" applyAlignment="1">
      <alignment horizontal="right" vertical="center"/>
    </xf>
    <xf numFmtId="0" fontId="22" fillId="32" borderId="0" xfId="0" applyFont="1" applyFill="1" applyBorder="1" applyAlignment="1">
      <alignment horizontal="right" vertical="center"/>
    </xf>
    <xf numFmtId="0" fontId="24" fillId="28" borderId="44" xfId="0" applyFont="1" applyFill="1" applyBorder="1" applyAlignment="1">
      <alignment horizontal="center"/>
    </xf>
    <xf numFmtId="0" fontId="24" fillId="28" borderId="0" xfId="0" applyFont="1" applyFill="1" applyBorder="1" applyAlignment="1">
      <alignment horizontal="center"/>
    </xf>
    <xf numFmtId="0" fontId="24" fillId="28" borderId="45" xfId="0" applyFont="1" applyFill="1" applyBorder="1" applyAlignment="1">
      <alignment horizontal="center"/>
    </xf>
    <xf numFmtId="0" fontId="1" fillId="0" borderId="84" xfId="0" applyFont="1" applyFill="1" applyBorder="1" applyAlignment="1" applyProtection="1">
      <alignment horizontal="center" vertical="center"/>
      <protection hidden="1"/>
    </xf>
    <xf numFmtId="0" fontId="1" fillId="0" borderId="85" xfId="0" applyFont="1" applyFill="1" applyBorder="1" applyAlignment="1" applyProtection="1">
      <alignment horizontal="center" vertical="center"/>
      <protection hidden="1"/>
    </xf>
    <xf numFmtId="0" fontId="0" fillId="0" borderId="86" xfId="0" applyFill="1" applyBorder="1" applyAlignment="1" applyProtection="1">
      <alignment horizontal="center"/>
      <protection hidden="1"/>
    </xf>
    <xf numFmtId="0" fontId="0" fillId="0" borderId="16" xfId="0" applyFill="1" applyBorder="1" applyAlignment="1" applyProtection="1">
      <alignment horizontal="center"/>
      <protection hidden="1"/>
    </xf>
    <xf numFmtId="43" fontId="22" fillId="32" borderId="128" xfId="31" applyFont="1" applyFill="1" applyBorder="1" applyAlignment="1">
      <alignment horizontal="right" vertical="center"/>
    </xf>
    <xf numFmtId="43" fontId="22" fillId="32" borderId="130" xfId="31" applyFont="1" applyFill="1" applyBorder="1" applyAlignment="1">
      <alignment horizontal="right" vertical="center"/>
    </xf>
    <xf numFmtId="44" fontId="22" fillId="32" borderId="128" xfId="31" applyNumberFormat="1" applyFont="1" applyFill="1" applyBorder="1" applyAlignment="1">
      <alignment horizontal="right" vertical="center"/>
    </xf>
    <xf numFmtId="44" fontId="22" fillId="32" borderId="130" xfId="31" applyNumberFormat="1" applyFont="1" applyFill="1" applyBorder="1" applyAlignment="1">
      <alignment horizontal="right" vertical="center"/>
    </xf>
    <xf numFmtId="0" fontId="22" fillId="0" borderId="0" xfId="0" applyFont="1" applyBorder="1" applyAlignment="1">
      <alignment horizontal="right"/>
    </xf>
    <xf numFmtId="0" fontId="22" fillId="32" borderId="128" xfId="0" applyFont="1" applyFill="1" applyBorder="1" applyAlignment="1">
      <alignment horizontal="right" vertical="center"/>
    </xf>
    <xf numFmtId="0" fontId="22" fillId="32" borderId="129" xfId="0" applyFont="1" applyFill="1" applyBorder="1" applyAlignment="1">
      <alignment horizontal="right" vertical="center"/>
    </xf>
    <xf numFmtId="0" fontId="22" fillId="32" borderId="130" xfId="0" applyFont="1" applyFill="1" applyBorder="1" applyAlignment="1">
      <alignment horizontal="right" vertical="center"/>
    </xf>
    <xf numFmtId="0" fontId="52" fillId="31" borderId="0" xfId="0" applyFont="1" applyFill="1" applyBorder="1" applyAlignment="1">
      <alignment horizontal="center"/>
    </xf>
    <xf numFmtId="0" fontId="22" fillId="29" borderId="121" xfId="0" applyFont="1" applyFill="1" applyBorder="1" applyAlignment="1">
      <alignment horizontal="right"/>
    </xf>
    <xf numFmtId="0" fontId="22" fillId="29" borderId="0" xfId="0" applyFont="1" applyFill="1" applyBorder="1" applyAlignment="1">
      <alignment horizontal="right" vertical="top"/>
    </xf>
    <xf numFmtId="0" fontId="22" fillId="32" borderId="122" xfId="0" applyFont="1" applyFill="1" applyBorder="1" applyAlignment="1">
      <alignment horizontal="right" vertical="center"/>
    </xf>
    <xf numFmtId="0" fontId="22" fillId="29" borderId="0" xfId="0" applyFont="1" applyFill="1" applyBorder="1" applyAlignment="1">
      <alignment horizontal="right"/>
    </xf>
    <xf numFmtId="0" fontId="52" fillId="26"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hidden="1"/>
    </xf>
    <xf numFmtId="0" fontId="0" fillId="0" borderId="54"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22" fillId="0" borderId="86" xfId="0" applyFont="1" applyFill="1" applyBorder="1" applyAlignment="1" applyProtection="1">
      <alignment horizontal="right"/>
      <protection hidden="1"/>
    </xf>
    <xf numFmtId="0" fontId="22" fillId="0" borderId="87" xfId="0" applyFont="1" applyFill="1" applyBorder="1" applyAlignment="1" applyProtection="1">
      <alignment horizontal="right"/>
      <protection hidden="1"/>
    </xf>
    <xf numFmtId="0" fontId="22" fillId="0" borderId="84" xfId="0" applyFont="1" applyFill="1" applyBorder="1" applyAlignment="1" applyProtection="1">
      <alignment horizontal="right"/>
      <protection hidden="1"/>
    </xf>
    <xf numFmtId="0" fontId="22" fillId="0" borderId="0" xfId="0" applyFont="1" applyFill="1" applyBorder="1" applyAlignment="1" applyProtection="1">
      <alignment horizontal="right"/>
      <protection hidden="1"/>
    </xf>
    <xf numFmtId="0" fontId="22" fillId="0" borderId="85" xfId="0" applyFont="1" applyFill="1" applyBorder="1" applyAlignment="1" applyProtection="1">
      <alignment horizontal="right"/>
      <protection hidden="1"/>
    </xf>
    <xf numFmtId="0" fontId="24" fillId="28" borderId="128" xfId="0" applyFont="1" applyFill="1" applyBorder="1" applyAlignment="1">
      <alignment horizontal="center"/>
    </xf>
    <xf numFmtId="0" fontId="1" fillId="0" borderId="18" xfId="0" applyFont="1" applyFill="1" applyBorder="1" applyAlignment="1" applyProtection="1">
      <alignment horizontal="center"/>
      <protection hidden="1"/>
    </xf>
    <xf numFmtId="0" fontId="1" fillId="0" borderId="14" xfId="0" applyFont="1" applyFill="1" applyBorder="1" applyAlignment="1" applyProtection="1">
      <alignment horizontal="center"/>
      <protection hidden="1"/>
    </xf>
    <xf numFmtId="0" fontId="22" fillId="0" borderId="66" xfId="0" applyFont="1" applyBorder="1" applyAlignment="1">
      <alignment horizontal="right"/>
    </xf>
    <xf numFmtId="0" fontId="52" fillId="26" borderId="0" xfId="0" applyFont="1" applyFill="1" applyBorder="1" applyAlignment="1" applyProtection="1">
      <alignment horizontal="center" vertical="center"/>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5" xfId="0" applyBorder="1" applyAlignment="1">
      <alignment horizontal="center" wrapText="1"/>
    </xf>
    <xf numFmtId="0" fontId="0" fillId="0" borderId="16" xfId="0" applyBorder="1" applyAlignment="1">
      <alignment horizontal="center" wrapText="1"/>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xf>
    <xf numFmtId="0" fontId="0" fillId="0" borderId="15" xfId="0" applyBorder="1" applyAlignment="1">
      <alignment horizontal="center"/>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46" builtinId="8"/>
    <cellStyle name="Milliers" xfId="31" builtinId="3"/>
    <cellStyle name="Monétaire" xfId="32" builtinId="4"/>
    <cellStyle name="Neutre" xfId="33" builtinId="28" customBuiltin="1"/>
    <cellStyle name="Normal" xfId="0" builtinId="0"/>
    <cellStyle name="Normal_Feuil1" xfId="34"/>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E7722"/>
      <color rgb="FFCC7534"/>
      <color rgb="FFCF7573"/>
      <color rgb="FFA25100"/>
      <color rgb="FF8A4500"/>
      <color rgb="FF6C3600"/>
      <color rgb="FF5E3D02"/>
      <color rgb="FFFCD184"/>
      <color rgb="FFECCBB2"/>
      <color rgb="FFFEE7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fr-FR" sz="1100">
                <a:latin typeface="Arial" panose="020B0604020202020204" pitchFamily="34" charset="0"/>
                <a:cs typeface="Arial" panose="020B0604020202020204" pitchFamily="34" charset="0"/>
              </a:rPr>
              <a:t>Poids des composantes dans le gaspillage alimentaire</a:t>
            </a:r>
          </a:p>
        </c:rich>
      </c:tx>
      <c:layout>
        <c:manualLayout>
          <c:xMode val="edge"/>
          <c:yMode val="edge"/>
          <c:x val="0.13362545590892047"/>
          <c:y val="5.947071067499256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262144631520841"/>
          <c:y val="0.26455556564510685"/>
          <c:w val="0.28139351257830592"/>
          <c:h val="0.78463493581105848"/>
        </c:manualLayout>
      </c:layout>
      <c:pieChart>
        <c:varyColors val="1"/>
        <c:ser>
          <c:idx val="1"/>
          <c:order val="1"/>
          <c:explosion val="4"/>
          <c:dPt>
            <c:idx val="0"/>
            <c:bubble3D val="0"/>
            <c:spPr>
              <a:solidFill>
                <a:schemeClr val="accent1"/>
              </a:solidFill>
              <a:ln>
                <a:noFill/>
              </a:ln>
              <a:effectLst/>
            </c:spPr>
            <c:extLst>
              <c:ext xmlns:c16="http://schemas.microsoft.com/office/drawing/2014/chart" uri="{C3380CC4-5D6E-409C-BE32-E72D297353CC}">
                <c16:uniqueId val="{00000003-6C1A-4B00-9F0B-6E27B6FFDF8B}"/>
              </c:ext>
            </c:extLst>
          </c:dPt>
          <c:dPt>
            <c:idx val="1"/>
            <c:bubble3D val="0"/>
            <c:spPr>
              <a:solidFill>
                <a:schemeClr val="accent2"/>
              </a:solidFill>
              <a:ln>
                <a:noFill/>
              </a:ln>
              <a:effectLst/>
            </c:spPr>
            <c:extLst>
              <c:ext xmlns:c16="http://schemas.microsoft.com/office/drawing/2014/chart" uri="{C3380CC4-5D6E-409C-BE32-E72D297353CC}">
                <c16:uniqueId val="{00000004-6C1A-4B00-9F0B-6E27B6FFDF8B}"/>
              </c:ext>
            </c:extLst>
          </c:dPt>
          <c:dPt>
            <c:idx val="2"/>
            <c:bubble3D val="0"/>
            <c:spPr>
              <a:solidFill>
                <a:schemeClr val="accent3"/>
              </a:solidFill>
              <a:ln>
                <a:noFill/>
              </a:ln>
              <a:effectLst/>
            </c:spPr>
            <c:extLst>
              <c:ext xmlns:c16="http://schemas.microsoft.com/office/drawing/2014/chart" uri="{C3380CC4-5D6E-409C-BE32-E72D297353CC}">
                <c16:uniqueId val="{00000002-6C1A-4B00-9F0B-6E27B6FFDF8B}"/>
              </c:ext>
            </c:extLst>
          </c:dPt>
          <c:dPt>
            <c:idx val="3"/>
            <c:bubble3D val="0"/>
            <c:spPr>
              <a:solidFill>
                <a:schemeClr val="accent4"/>
              </a:solidFill>
              <a:ln>
                <a:noFill/>
              </a:ln>
              <a:effectLst/>
            </c:spPr>
            <c:extLst>
              <c:ext xmlns:c16="http://schemas.microsoft.com/office/drawing/2014/chart" uri="{C3380CC4-5D6E-409C-BE32-E72D297353CC}">
                <c16:uniqueId val="{00000007-6C1A-4B00-9F0B-6E27B6FFDF8B}"/>
              </c:ext>
            </c:extLst>
          </c:dPt>
          <c:dPt>
            <c:idx val="4"/>
            <c:bubble3D val="0"/>
            <c:spPr>
              <a:solidFill>
                <a:schemeClr val="accent5"/>
              </a:solidFill>
              <a:ln>
                <a:noFill/>
              </a:ln>
              <a:effectLst/>
            </c:spPr>
            <c:extLst>
              <c:ext xmlns:c16="http://schemas.microsoft.com/office/drawing/2014/chart" uri="{C3380CC4-5D6E-409C-BE32-E72D297353CC}">
                <c16:uniqueId val="{00000006-6C1A-4B00-9F0B-6E27B6FFDF8B}"/>
              </c:ext>
            </c:extLst>
          </c:dPt>
          <c:dPt>
            <c:idx val="5"/>
            <c:bubble3D val="0"/>
            <c:spPr>
              <a:solidFill>
                <a:schemeClr val="accent6"/>
              </a:solidFill>
              <a:ln>
                <a:noFill/>
              </a:ln>
              <a:effectLst/>
            </c:spPr>
            <c:extLst>
              <c:ext xmlns:c16="http://schemas.microsoft.com/office/drawing/2014/chart" uri="{C3380CC4-5D6E-409C-BE32-E72D297353CC}">
                <c16:uniqueId val="{00000005-6C1A-4B00-9F0B-6E27B6FFDF8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'SYNTHESE exemple'!$E$52:$E$57</c:f>
              <c:strCache>
                <c:ptCount val="6"/>
                <c:pt idx="0">
                  <c:v>Entrée</c:v>
                </c:pt>
                <c:pt idx="1">
                  <c:v>Viande/Poisson</c:v>
                </c:pt>
                <c:pt idx="2">
                  <c:v>Accompagnement</c:v>
                </c:pt>
                <c:pt idx="3">
                  <c:v>Fromages/laitages</c:v>
                </c:pt>
                <c:pt idx="4">
                  <c:v>Desserts</c:v>
                </c:pt>
                <c:pt idx="5">
                  <c:v>Pain</c:v>
                </c:pt>
              </c:strCache>
            </c:strRef>
          </c:cat>
          <c:val>
            <c:numRef>
              <c:f>'SYNTHESE exemple'!$J$52:$J$57</c:f>
              <c:numCache>
                <c:formatCode>0%</c:formatCode>
                <c:ptCount val="6"/>
                <c:pt idx="0">
                  <c:v>0.1934242742217559</c:v>
                </c:pt>
                <c:pt idx="1">
                  <c:v>0.11017838405036727</c:v>
                </c:pt>
                <c:pt idx="2">
                  <c:v>0.29171038824763906</c:v>
                </c:pt>
                <c:pt idx="3">
                  <c:v>0</c:v>
                </c:pt>
                <c:pt idx="4">
                  <c:v>0.2182581322140609</c:v>
                </c:pt>
                <c:pt idx="5">
                  <c:v>0.18642882126617702</c:v>
                </c:pt>
              </c:numCache>
            </c:numRef>
          </c:val>
          <c:extLst>
            <c:ext xmlns:c16="http://schemas.microsoft.com/office/drawing/2014/chart" uri="{C3380CC4-5D6E-409C-BE32-E72D297353CC}">
              <c16:uniqueId val="{00000001-6C1A-4B00-9F0B-6E27B6FFDF8B}"/>
            </c:ext>
          </c:extLst>
        </c:ser>
        <c:dLbls>
          <c:dLblPos val="bestFit"/>
          <c:showLegendKey val="0"/>
          <c:showVal val="1"/>
          <c:showCatName val="0"/>
          <c:showSerName val="0"/>
          <c:showPercent val="0"/>
          <c:showBubbleSize val="0"/>
          <c:showLeaderLines val="1"/>
        </c:dLbls>
        <c:firstSliceAng val="130"/>
        <c:extLst>
          <c:ext xmlns:c15="http://schemas.microsoft.com/office/drawing/2012/chart" uri="{02D57815-91ED-43cb-92C2-25804820EDAC}">
            <c15:filteredPieSeries>
              <c15:ser>
                <c:idx val="0"/>
                <c:order val="0"/>
                <c:dPt>
                  <c:idx val="0"/>
                  <c:bubble3D val="0"/>
                  <c:spPr>
                    <a:solidFill>
                      <a:schemeClr val="accent1"/>
                    </a:solidFill>
                    <a:ln>
                      <a:noFill/>
                    </a:ln>
                    <a:effectLst/>
                  </c:spPr>
                  <c:extLst>
                    <c:ext xmlns:c16="http://schemas.microsoft.com/office/drawing/2014/chart" uri="{C3380CC4-5D6E-409C-BE32-E72D297353CC}">
                      <c16:uniqueId val="{0000000D-D415-4ABE-B883-B45127C406A9}"/>
                    </c:ext>
                  </c:extLst>
                </c:dPt>
                <c:dPt>
                  <c:idx val="1"/>
                  <c:bubble3D val="0"/>
                  <c:spPr>
                    <a:solidFill>
                      <a:schemeClr val="accent2"/>
                    </a:solidFill>
                    <a:ln>
                      <a:noFill/>
                    </a:ln>
                    <a:effectLst/>
                  </c:spPr>
                  <c:extLst>
                    <c:ext xmlns:c16="http://schemas.microsoft.com/office/drawing/2014/chart" uri="{C3380CC4-5D6E-409C-BE32-E72D297353CC}">
                      <c16:uniqueId val="{0000000F-D415-4ABE-B883-B45127C406A9}"/>
                    </c:ext>
                  </c:extLst>
                </c:dPt>
                <c:dPt>
                  <c:idx val="2"/>
                  <c:bubble3D val="0"/>
                  <c:spPr>
                    <a:solidFill>
                      <a:schemeClr val="accent3"/>
                    </a:solidFill>
                    <a:ln>
                      <a:noFill/>
                    </a:ln>
                    <a:effectLst/>
                  </c:spPr>
                  <c:extLst>
                    <c:ext xmlns:c16="http://schemas.microsoft.com/office/drawing/2014/chart" uri="{C3380CC4-5D6E-409C-BE32-E72D297353CC}">
                      <c16:uniqueId val="{00000011-D415-4ABE-B883-B45127C406A9}"/>
                    </c:ext>
                  </c:extLst>
                </c:dPt>
                <c:dPt>
                  <c:idx val="3"/>
                  <c:bubble3D val="0"/>
                  <c:spPr>
                    <a:solidFill>
                      <a:schemeClr val="accent4"/>
                    </a:solidFill>
                    <a:ln>
                      <a:noFill/>
                    </a:ln>
                    <a:effectLst/>
                  </c:spPr>
                  <c:extLst>
                    <c:ext xmlns:c16="http://schemas.microsoft.com/office/drawing/2014/chart" uri="{C3380CC4-5D6E-409C-BE32-E72D297353CC}">
                      <c16:uniqueId val="{00000013-D415-4ABE-B883-B45127C406A9}"/>
                    </c:ext>
                  </c:extLst>
                </c:dPt>
                <c:dPt>
                  <c:idx val="4"/>
                  <c:bubble3D val="0"/>
                  <c:spPr>
                    <a:solidFill>
                      <a:schemeClr val="accent5"/>
                    </a:solidFill>
                    <a:ln>
                      <a:noFill/>
                    </a:ln>
                    <a:effectLst/>
                  </c:spPr>
                  <c:extLst>
                    <c:ext xmlns:c16="http://schemas.microsoft.com/office/drawing/2014/chart" uri="{C3380CC4-5D6E-409C-BE32-E72D297353CC}">
                      <c16:uniqueId val="{00000015-D415-4ABE-B883-B45127C406A9}"/>
                    </c:ext>
                  </c:extLst>
                </c:dPt>
                <c:dPt>
                  <c:idx val="5"/>
                  <c:bubble3D val="0"/>
                  <c:spPr>
                    <a:solidFill>
                      <a:schemeClr val="accent6"/>
                    </a:solidFill>
                    <a:ln>
                      <a:noFill/>
                    </a:ln>
                    <a:effectLst/>
                  </c:spPr>
                  <c:extLst>
                    <c:ext xmlns:c16="http://schemas.microsoft.com/office/drawing/2014/chart" uri="{C3380CC4-5D6E-409C-BE32-E72D297353CC}">
                      <c16:uniqueId val="{00000017-D415-4ABE-B883-B45127C406A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uri="{CE6537A1-D6FC-4f65-9D91-7224C49458BB}"/>
                  </c:extLst>
                </c:dLbls>
                <c:cat>
                  <c:strRef>
                    <c:extLst>
                      <c:ext uri="{02D57815-91ED-43cb-92C2-25804820EDAC}">
                        <c15:formulaRef>
                          <c15:sqref>'SYNTHESE exemple'!$E$52:$E$57</c15:sqref>
                        </c15:formulaRef>
                      </c:ext>
                    </c:extLst>
                    <c:strCache>
                      <c:ptCount val="6"/>
                      <c:pt idx="0">
                        <c:v>Entrée</c:v>
                      </c:pt>
                      <c:pt idx="1">
                        <c:v>Viande/Poisson</c:v>
                      </c:pt>
                      <c:pt idx="2">
                        <c:v>Accompagnement</c:v>
                      </c:pt>
                      <c:pt idx="3">
                        <c:v>Fromages/laitages</c:v>
                      </c:pt>
                      <c:pt idx="4">
                        <c:v>Desserts</c:v>
                      </c:pt>
                      <c:pt idx="5">
                        <c:v>Pain</c:v>
                      </c:pt>
                    </c:strCache>
                  </c:strRef>
                </c:cat>
                <c:val>
                  <c:numRef>
                    <c:extLst>
                      <c:ext uri="{02D57815-91ED-43cb-92C2-25804820EDAC}">
                        <c15:formulaRef>
                          <c15:sqref>'SYNTHESE exemple'!$I$52:$I$57</c15:sqref>
                        </c15:formulaRef>
                      </c:ext>
                    </c:extLst>
                    <c:numCache>
                      <c:formatCode>General</c:formatCode>
                      <c:ptCount val="6"/>
                    </c:numCache>
                  </c:numRef>
                </c:val>
                <c:extLst>
                  <c:ext xmlns:c16="http://schemas.microsoft.com/office/drawing/2014/chart" uri="{C3380CC4-5D6E-409C-BE32-E72D297353CC}">
                    <c16:uniqueId val="{00000000-6C1A-4B00-9F0B-6E27B6FFDF8B}"/>
                  </c:ext>
                </c:extLst>
              </c15:ser>
            </c15:filteredPieSeries>
          </c:ext>
        </c:extLst>
      </c:pieChart>
      <c:spPr>
        <a:noFill/>
        <a:ln>
          <a:noFill/>
        </a:ln>
        <a:effectLst/>
      </c:spPr>
    </c:plotArea>
    <c:legend>
      <c:legendPos val="r"/>
      <c:layout>
        <c:manualLayout>
          <c:xMode val="edge"/>
          <c:yMode val="edge"/>
          <c:x val="0.58980484446489667"/>
          <c:y val="0.237415317200809"/>
          <c:w val="0.24356731501000628"/>
          <c:h val="0.656087069554129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9525" cap="flat" cmpd="sng" algn="ctr">
      <a:solidFill>
        <a:srgbClr val="FCD184"/>
      </a:solidFill>
      <a:prstDash val="solid"/>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fr-FR" sz="1100">
                <a:latin typeface="Arial" panose="020B0604020202020204" pitchFamily="34" charset="0"/>
                <a:cs typeface="Arial" panose="020B0604020202020204" pitchFamily="34" charset="0"/>
              </a:rPr>
              <a:t>Poids des composantes dans le gaspillage alimentaire</a:t>
            </a:r>
          </a:p>
        </c:rich>
      </c:tx>
      <c:layout>
        <c:manualLayout>
          <c:xMode val="edge"/>
          <c:yMode val="edge"/>
          <c:x val="0.13362545590892047"/>
          <c:y val="5.947071067499256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262144631520841"/>
          <c:y val="0.26455556564510685"/>
          <c:w val="0.28139351257830592"/>
          <c:h val="0.78463493581105848"/>
        </c:manualLayout>
      </c:layout>
      <c:pieChart>
        <c:varyColors val="1"/>
        <c:ser>
          <c:idx val="1"/>
          <c:order val="1"/>
          <c:explosion val="4"/>
          <c:dPt>
            <c:idx val="0"/>
            <c:bubble3D val="0"/>
            <c:spPr>
              <a:solidFill>
                <a:schemeClr val="accent1"/>
              </a:solidFill>
              <a:ln>
                <a:noFill/>
              </a:ln>
              <a:effectLst/>
            </c:spPr>
            <c:extLst>
              <c:ext xmlns:c16="http://schemas.microsoft.com/office/drawing/2014/chart" uri="{C3380CC4-5D6E-409C-BE32-E72D297353CC}">
                <c16:uniqueId val="{00000001-468B-4FE2-810F-BF49DCEA8864}"/>
              </c:ext>
            </c:extLst>
          </c:dPt>
          <c:dPt>
            <c:idx val="1"/>
            <c:bubble3D val="0"/>
            <c:spPr>
              <a:solidFill>
                <a:schemeClr val="accent2"/>
              </a:solidFill>
              <a:ln>
                <a:noFill/>
              </a:ln>
              <a:effectLst/>
            </c:spPr>
            <c:extLst>
              <c:ext xmlns:c16="http://schemas.microsoft.com/office/drawing/2014/chart" uri="{C3380CC4-5D6E-409C-BE32-E72D297353CC}">
                <c16:uniqueId val="{00000003-468B-4FE2-810F-BF49DCEA8864}"/>
              </c:ext>
            </c:extLst>
          </c:dPt>
          <c:dPt>
            <c:idx val="2"/>
            <c:bubble3D val="0"/>
            <c:spPr>
              <a:solidFill>
                <a:schemeClr val="accent3"/>
              </a:solidFill>
              <a:ln>
                <a:noFill/>
              </a:ln>
              <a:effectLst/>
            </c:spPr>
            <c:extLst>
              <c:ext xmlns:c16="http://schemas.microsoft.com/office/drawing/2014/chart" uri="{C3380CC4-5D6E-409C-BE32-E72D297353CC}">
                <c16:uniqueId val="{00000005-468B-4FE2-810F-BF49DCEA8864}"/>
              </c:ext>
            </c:extLst>
          </c:dPt>
          <c:dPt>
            <c:idx val="3"/>
            <c:bubble3D val="0"/>
            <c:spPr>
              <a:solidFill>
                <a:schemeClr val="accent4"/>
              </a:solidFill>
              <a:ln>
                <a:noFill/>
              </a:ln>
              <a:effectLst/>
            </c:spPr>
            <c:extLst>
              <c:ext xmlns:c16="http://schemas.microsoft.com/office/drawing/2014/chart" uri="{C3380CC4-5D6E-409C-BE32-E72D297353CC}">
                <c16:uniqueId val="{00000007-468B-4FE2-810F-BF49DCEA8864}"/>
              </c:ext>
            </c:extLst>
          </c:dPt>
          <c:dPt>
            <c:idx val="4"/>
            <c:bubble3D val="0"/>
            <c:spPr>
              <a:solidFill>
                <a:schemeClr val="accent5"/>
              </a:solidFill>
              <a:ln>
                <a:noFill/>
              </a:ln>
              <a:effectLst/>
            </c:spPr>
            <c:extLst>
              <c:ext xmlns:c16="http://schemas.microsoft.com/office/drawing/2014/chart" uri="{C3380CC4-5D6E-409C-BE32-E72D297353CC}">
                <c16:uniqueId val="{00000009-468B-4FE2-810F-BF49DCEA8864}"/>
              </c:ext>
            </c:extLst>
          </c:dPt>
          <c:dPt>
            <c:idx val="5"/>
            <c:bubble3D val="0"/>
            <c:spPr>
              <a:solidFill>
                <a:schemeClr val="accent6"/>
              </a:solidFill>
              <a:ln>
                <a:noFill/>
              </a:ln>
              <a:effectLst/>
            </c:spPr>
            <c:extLst>
              <c:ext xmlns:c16="http://schemas.microsoft.com/office/drawing/2014/chart" uri="{C3380CC4-5D6E-409C-BE32-E72D297353CC}">
                <c16:uniqueId val="{0000000B-468B-4FE2-810F-BF49DCEA8864}"/>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SYNTHESE!$E$52:$E$57</c:f>
              <c:strCache>
                <c:ptCount val="6"/>
                <c:pt idx="0">
                  <c:v>Entrée</c:v>
                </c:pt>
                <c:pt idx="1">
                  <c:v>Viande/Poisson</c:v>
                </c:pt>
                <c:pt idx="2">
                  <c:v>Accompagnement</c:v>
                </c:pt>
                <c:pt idx="3">
                  <c:v>Fromages/laitages</c:v>
                </c:pt>
                <c:pt idx="4">
                  <c:v>Desserts</c:v>
                </c:pt>
                <c:pt idx="5">
                  <c:v>Pain</c:v>
                </c:pt>
              </c:strCache>
            </c:strRef>
          </c:cat>
          <c:val>
            <c:numRef>
              <c:f>SYNTHESE!$J$52:$J$57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68B-4FE2-810F-BF49DCEA8864}"/>
            </c:ext>
          </c:extLst>
        </c:ser>
        <c:dLbls>
          <c:dLblPos val="bestFit"/>
          <c:showLegendKey val="0"/>
          <c:showVal val="1"/>
          <c:showCatName val="0"/>
          <c:showSerName val="0"/>
          <c:showPercent val="0"/>
          <c:showBubbleSize val="0"/>
          <c:showLeaderLines val="1"/>
        </c:dLbls>
        <c:firstSliceAng val="130"/>
        <c:extLst>
          <c:ext xmlns:c15="http://schemas.microsoft.com/office/drawing/2012/chart" uri="{02D57815-91ED-43cb-92C2-25804820EDAC}">
            <c15:filteredPieSeries>
              <c15:ser>
                <c:idx val="0"/>
                <c:order val="0"/>
                <c:dPt>
                  <c:idx val="0"/>
                  <c:bubble3D val="0"/>
                  <c:spPr>
                    <a:solidFill>
                      <a:schemeClr val="accent1"/>
                    </a:solidFill>
                    <a:ln>
                      <a:noFill/>
                    </a:ln>
                    <a:effectLst/>
                  </c:spPr>
                  <c:extLst>
                    <c:ext xmlns:c16="http://schemas.microsoft.com/office/drawing/2014/chart" uri="{C3380CC4-5D6E-409C-BE32-E72D297353CC}">
                      <c16:uniqueId val="{0000000E-468B-4FE2-810F-BF49DCEA8864}"/>
                    </c:ext>
                  </c:extLst>
                </c:dPt>
                <c:dPt>
                  <c:idx val="1"/>
                  <c:bubble3D val="0"/>
                  <c:spPr>
                    <a:solidFill>
                      <a:schemeClr val="accent2"/>
                    </a:solidFill>
                    <a:ln>
                      <a:noFill/>
                    </a:ln>
                    <a:effectLst/>
                  </c:spPr>
                  <c:extLst>
                    <c:ext xmlns:c16="http://schemas.microsoft.com/office/drawing/2014/chart" uri="{C3380CC4-5D6E-409C-BE32-E72D297353CC}">
                      <c16:uniqueId val="{00000010-468B-4FE2-810F-BF49DCEA8864}"/>
                    </c:ext>
                  </c:extLst>
                </c:dPt>
                <c:dPt>
                  <c:idx val="2"/>
                  <c:bubble3D val="0"/>
                  <c:spPr>
                    <a:solidFill>
                      <a:schemeClr val="accent3"/>
                    </a:solidFill>
                    <a:ln>
                      <a:noFill/>
                    </a:ln>
                    <a:effectLst/>
                  </c:spPr>
                  <c:extLst>
                    <c:ext xmlns:c16="http://schemas.microsoft.com/office/drawing/2014/chart" uri="{C3380CC4-5D6E-409C-BE32-E72D297353CC}">
                      <c16:uniqueId val="{00000012-468B-4FE2-810F-BF49DCEA8864}"/>
                    </c:ext>
                  </c:extLst>
                </c:dPt>
                <c:dPt>
                  <c:idx val="3"/>
                  <c:bubble3D val="0"/>
                  <c:spPr>
                    <a:solidFill>
                      <a:schemeClr val="accent4"/>
                    </a:solidFill>
                    <a:ln>
                      <a:noFill/>
                    </a:ln>
                    <a:effectLst/>
                  </c:spPr>
                  <c:extLst>
                    <c:ext xmlns:c16="http://schemas.microsoft.com/office/drawing/2014/chart" uri="{C3380CC4-5D6E-409C-BE32-E72D297353CC}">
                      <c16:uniqueId val="{00000014-468B-4FE2-810F-BF49DCEA8864}"/>
                    </c:ext>
                  </c:extLst>
                </c:dPt>
                <c:dPt>
                  <c:idx val="4"/>
                  <c:bubble3D val="0"/>
                  <c:spPr>
                    <a:solidFill>
                      <a:schemeClr val="accent5"/>
                    </a:solidFill>
                    <a:ln>
                      <a:noFill/>
                    </a:ln>
                    <a:effectLst/>
                  </c:spPr>
                  <c:extLst>
                    <c:ext xmlns:c16="http://schemas.microsoft.com/office/drawing/2014/chart" uri="{C3380CC4-5D6E-409C-BE32-E72D297353CC}">
                      <c16:uniqueId val="{00000016-468B-4FE2-810F-BF49DCEA8864}"/>
                    </c:ext>
                  </c:extLst>
                </c:dPt>
                <c:dPt>
                  <c:idx val="5"/>
                  <c:bubble3D val="0"/>
                  <c:spPr>
                    <a:solidFill>
                      <a:schemeClr val="accent6"/>
                    </a:solidFill>
                    <a:ln>
                      <a:noFill/>
                    </a:ln>
                    <a:effectLst/>
                  </c:spPr>
                  <c:extLst>
                    <c:ext xmlns:c16="http://schemas.microsoft.com/office/drawing/2014/chart" uri="{C3380CC4-5D6E-409C-BE32-E72D297353CC}">
                      <c16:uniqueId val="{00000018-468B-4FE2-810F-BF49DCEA8864}"/>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uri="{CE6537A1-D6FC-4f65-9D91-7224C49458BB}"/>
                  </c:extLst>
                </c:dLbls>
                <c:cat>
                  <c:strRef>
                    <c:extLst>
                      <c:ext uri="{02D57815-91ED-43cb-92C2-25804820EDAC}">
                        <c15:formulaRef>
                          <c15:sqref>SYNTHESE!$E$52:$E$57</c15:sqref>
                        </c15:formulaRef>
                      </c:ext>
                    </c:extLst>
                    <c:strCache>
                      <c:ptCount val="6"/>
                      <c:pt idx="0">
                        <c:v>Entrée</c:v>
                      </c:pt>
                      <c:pt idx="1">
                        <c:v>Viande/Poisson</c:v>
                      </c:pt>
                      <c:pt idx="2">
                        <c:v>Accompagnement</c:v>
                      </c:pt>
                      <c:pt idx="3">
                        <c:v>Fromages/laitages</c:v>
                      </c:pt>
                      <c:pt idx="4">
                        <c:v>Desserts</c:v>
                      </c:pt>
                      <c:pt idx="5">
                        <c:v>Pain</c:v>
                      </c:pt>
                    </c:strCache>
                  </c:strRef>
                </c:cat>
                <c:val>
                  <c:numRef>
                    <c:extLst>
                      <c:ext uri="{02D57815-91ED-43cb-92C2-25804820EDAC}">
                        <c15:formulaRef>
                          <c15:sqref>SYNTHESE!$I$52:$I$57</c15:sqref>
                        </c15:formulaRef>
                      </c:ext>
                    </c:extLst>
                    <c:numCache>
                      <c:formatCode>General</c:formatCode>
                      <c:ptCount val="6"/>
                    </c:numCache>
                  </c:numRef>
                </c:val>
                <c:extLst>
                  <c:ext xmlns:c16="http://schemas.microsoft.com/office/drawing/2014/chart" uri="{C3380CC4-5D6E-409C-BE32-E72D297353CC}">
                    <c16:uniqueId val="{00000019-468B-4FE2-810F-BF49DCEA8864}"/>
                  </c:ext>
                </c:extLst>
              </c15:ser>
            </c15:filteredPieSeries>
          </c:ext>
        </c:extLst>
      </c:pieChart>
      <c:spPr>
        <a:noFill/>
        <a:ln>
          <a:noFill/>
        </a:ln>
        <a:effectLst/>
      </c:spPr>
    </c:plotArea>
    <c:legend>
      <c:legendPos val="r"/>
      <c:layout>
        <c:manualLayout>
          <c:xMode val="edge"/>
          <c:yMode val="edge"/>
          <c:x val="0.58980484446489667"/>
          <c:y val="0.237415317200809"/>
          <c:w val="0.24356731501000628"/>
          <c:h val="0.656087069554129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9525" cap="flat" cmpd="sng" algn="ctr">
      <a:solidFill>
        <a:srgbClr val="FCD184"/>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82794</xdr:rowOff>
    </xdr:from>
    <xdr:to>
      <xdr:col>1</xdr:col>
      <xdr:colOff>498308</xdr:colOff>
      <xdr:row>5</xdr:row>
      <xdr:rowOff>25617</xdr:rowOff>
    </xdr:to>
    <xdr:pic>
      <xdr:nvPicPr>
        <xdr:cNvPr id="2" name="Image 1"/>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266701" y="82794"/>
          <a:ext cx="993607" cy="1085823"/>
        </a:xfrm>
        <a:prstGeom prst="rect">
          <a:avLst/>
        </a:prstGeom>
      </xdr:spPr>
    </xdr:pic>
    <xdr:clientData/>
  </xdr:twoCellAnchor>
  <xdr:twoCellAnchor editAs="oneCell">
    <xdr:from>
      <xdr:col>0</xdr:col>
      <xdr:colOff>186806</xdr:colOff>
      <xdr:row>40</xdr:row>
      <xdr:rowOff>13862</xdr:rowOff>
    </xdr:from>
    <xdr:to>
      <xdr:col>0</xdr:col>
      <xdr:colOff>357282</xdr:colOff>
      <xdr:row>40</xdr:row>
      <xdr:rowOff>190499</xdr:rowOff>
    </xdr:to>
    <xdr:pic>
      <xdr:nvPicPr>
        <xdr:cNvPr id="3" name="Imag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186806" y="7811224"/>
          <a:ext cx="170476" cy="176637"/>
        </a:xfrm>
        <a:prstGeom prst="rect">
          <a:avLst/>
        </a:prstGeom>
      </xdr:spPr>
    </xdr:pic>
    <xdr:clientData/>
  </xdr:twoCellAnchor>
  <xdr:twoCellAnchor editAs="oneCell">
    <xdr:from>
      <xdr:col>0</xdr:col>
      <xdr:colOff>84621</xdr:colOff>
      <xdr:row>43</xdr:row>
      <xdr:rowOff>15176</xdr:rowOff>
    </xdr:from>
    <xdr:to>
      <xdr:col>0</xdr:col>
      <xdr:colOff>254868</xdr:colOff>
      <xdr:row>44</xdr:row>
      <xdr:rowOff>1076</xdr:rowOff>
    </xdr:to>
    <xdr:pic>
      <xdr:nvPicPr>
        <xdr:cNvPr id="18" name="Image 1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84621" y="8384038"/>
          <a:ext cx="170247" cy="176400"/>
        </a:xfrm>
        <a:prstGeom prst="rect">
          <a:avLst/>
        </a:prstGeom>
      </xdr:spPr>
    </xdr:pic>
    <xdr:clientData/>
  </xdr:twoCellAnchor>
  <xdr:twoCellAnchor editAs="oneCell">
    <xdr:from>
      <xdr:col>0</xdr:col>
      <xdr:colOff>230452</xdr:colOff>
      <xdr:row>43</xdr:row>
      <xdr:rowOff>15176</xdr:rowOff>
    </xdr:from>
    <xdr:to>
      <xdr:col>0</xdr:col>
      <xdr:colOff>400699</xdr:colOff>
      <xdr:row>44</xdr:row>
      <xdr:rowOff>1076</xdr:rowOff>
    </xdr:to>
    <xdr:pic>
      <xdr:nvPicPr>
        <xdr:cNvPr id="19" name="Image 18"/>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30452" y="8384038"/>
          <a:ext cx="170247" cy="176400"/>
        </a:xfrm>
        <a:prstGeom prst="rect">
          <a:avLst/>
        </a:prstGeom>
      </xdr:spPr>
    </xdr:pic>
    <xdr:clientData/>
  </xdr:twoCellAnchor>
  <xdr:twoCellAnchor editAs="oneCell">
    <xdr:from>
      <xdr:col>0</xdr:col>
      <xdr:colOff>32846</xdr:colOff>
      <xdr:row>46</xdr:row>
      <xdr:rowOff>9921</xdr:rowOff>
    </xdr:from>
    <xdr:to>
      <xdr:col>0</xdr:col>
      <xdr:colOff>203093</xdr:colOff>
      <xdr:row>46</xdr:row>
      <xdr:rowOff>186321</xdr:rowOff>
    </xdr:to>
    <xdr:pic>
      <xdr:nvPicPr>
        <xdr:cNvPr id="20" name="Image 19"/>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2846" y="8950283"/>
          <a:ext cx="170247" cy="176400"/>
        </a:xfrm>
        <a:prstGeom prst="rect">
          <a:avLst/>
        </a:prstGeom>
      </xdr:spPr>
    </xdr:pic>
    <xdr:clientData/>
  </xdr:twoCellAnchor>
  <xdr:twoCellAnchor editAs="oneCell">
    <xdr:from>
      <xdr:col>0</xdr:col>
      <xdr:colOff>164882</xdr:colOff>
      <xdr:row>46</xdr:row>
      <xdr:rowOff>9921</xdr:rowOff>
    </xdr:from>
    <xdr:to>
      <xdr:col>0</xdr:col>
      <xdr:colOff>335129</xdr:colOff>
      <xdr:row>46</xdr:row>
      <xdr:rowOff>186321</xdr:rowOff>
    </xdr:to>
    <xdr:pic>
      <xdr:nvPicPr>
        <xdr:cNvPr id="21" name="Image 2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164882" y="8950283"/>
          <a:ext cx="170247" cy="176400"/>
        </a:xfrm>
        <a:prstGeom prst="rect">
          <a:avLst/>
        </a:prstGeom>
      </xdr:spPr>
    </xdr:pic>
    <xdr:clientData/>
  </xdr:twoCellAnchor>
  <xdr:twoCellAnchor editAs="oneCell">
    <xdr:from>
      <xdr:col>0</xdr:col>
      <xdr:colOff>296919</xdr:colOff>
      <xdr:row>46</xdr:row>
      <xdr:rowOff>9921</xdr:rowOff>
    </xdr:from>
    <xdr:to>
      <xdr:col>0</xdr:col>
      <xdr:colOff>467166</xdr:colOff>
      <xdr:row>46</xdr:row>
      <xdr:rowOff>186321</xdr:rowOff>
    </xdr:to>
    <xdr:pic>
      <xdr:nvPicPr>
        <xdr:cNvPr id="22" name="Image 2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96919" y="8950283"/>
          <a:ext cx="170247" cy="176400"/>
        </a:xfrm>
        <a:prstGeom prst="rect">
          <a:avLst/>
        </a:prstGeom>
      </xdr:spPr>
    </xdr:pic>
    <xdr:clientData/>
  </xdr:twoCellAnchor>
  <xdr:twoCellAnchor>
    <xdr:from>
      <xdr:col>7</xdr:col>
      <xdr:colOff>67005</xdr:colOff>
      <xdr:row>49</xdr:row>
      <xdr:rowOff>96631</xdr:rowOff>
    </xdr:from>
    <xdr:to>
      <xdr:col>7</xdr:col>
      <xdr:colOff>501325</xdr:colOff>
      <xdr:row>50</xdr:row>
      <xdr:rowOff>82531</xdr:rowOff>
    </xdr:to>
    <xdr:grpSp>
      <xdr:nvGrpSpPr>
        <xdr:cNvPr id="4" name="Groupe 3"/>
        <xdr:cNvGrpSpPr/>
      </xdr:nvGrpSpPr>
      <xdr:grpSpPr>
        <a:xfrm>
          <a:off x="5561025" y="9415891"/>
          <a:ext cx="434320" cy="176400"/>
          <a:chOff x="5401005" y="9606977"/>
          <a:chExt cx="434320" cy="176400"/>
        </a:xfrm>
      </xdr:grpSpPr>
      <xdr:pic>
        <xdr:nvPicPr>
          <xdr:cNvPr id="25" name="Image 24"/>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401005" y="9606977"/>
            <a:ext cx="170247" cy="176400"/>
          </a:xfrm>
          <a:prstGeom prst="rect">
            <a:avLst/>
          </a:prstGeom>
        </xdr:spPr>
      </xdr:pic>
      <xdr:pic>
        <xdr:nvPicPr>
          <xdr:cNvPr id="26" name="Image 25"/>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533041" y="9606977"/>
            <a:ext cx="170247" cy="176400"/>
          </a:xfrm>
          <a:prstGeom prst="rect">
            <a:avLst/>
          </a:prstGeom>
        </xdr:spPr>
      </xdr:pic>
      <xdr:pic>
        <xdr:nvPicPr>
          <xdr:cNvPr id="31" name="Image 3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665078" y="9606977"/>
            <a:ext cx="170247" cy="176400"/>
          </a:xfrm>
          <a:prstGeom prst="rect">
            <a:avLst/>
          </a:prstGeom>
        </xdr:spPr>
      </xdr:pic>
    </xdr:grpSp>
    <xdr:clientData/>
  </xdr:twoCellAnchor>
  <xdr:twoCellAnchor>
    <xdr:from>
      <xdr:col>5</xdr:col>
      <xdr:colOff>164762</xdr:colOff>
      <xdr:row>49</xdr:row>
      <xdr:rowOff>101886</xdr:rowOff>
    </xdr:from>
    <xdr:to>
      <xdr:col>5</xdr:col>
      <xdr:colOff>480840</xdr:colOff>
      <xdr:row>50</xdr:row>
      <xdr:rowOff>87786</xdr:rowOff>
    </xdr:to>
    <xdr:grpSp>
      <xdr:nvGrpSpPr>
        <xdr:cNvPr id="5" name="Groupe 4"/>
        <xdr:cNvGrpSpPr/>
      </xdr:nvGrpSpPr>
      <xdr:grpSpPr>
        <a:xfrm>
          <a:off x="4089062" y="9421146"/>
          <a:ext cx="316078" cy="176400"/>
          <a:chOff x="3974762" y="9612232"/>
          <a:chExt cx="316078" cy="176400"/>
        </a:xfrm>
      </xdr:grpSpPr>
      <xdr:pic>
        <xdr:nvPicPr>
          <xdr:cNvPr id="32" name="Image 3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974762" y="9612232"/>
            <a:ext cx="170247" cy="176400"/>
          </a:xfrm>
          <a:prstGeom prst="rect">
            <a:avLst/>
          </a:prstGeom>
        </xdr:spPr>
      </xdr:pic>
      <xdr:pic>
        <xdr:nvPicPr>
          <xdr:cNvPr id="37" name="Image 36"/>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4120593" y="9612232"/>
            <a:ext cx="170247" cy="176400"/>
          </a:xfrm>
          <a:prstGeom prst="rect">
            <a:avLst/>
          </a:prstGeom>
        </xdr:spPr>
      </xdr:pic>
    </xdr:grpSp>
    <xdr:clientData/>
  </xdr:twoCellAnchor>
  <xdr:twoCellAnchor editAs="oneCell">
    <xdr:from>
      <xdr:col>3</xdr:col>
      <xdr:colOff>273516</xdr:colOff>
      <xdr:row>49</xdr:row>
      <xdr:rowOff>100572</xdr:rowOff>
    </xdr:from>
    <xdr:to>
      <xdr:col>3</xdr:col>
      <xdr:colOff>443992</xdr:colOff>
      <xdr:row>50</xdr:row>
      <xdr:rowOff>86709</xdr:rowOff>
    </xdr:to>
    <xdr:pic>
      <xdr:nvPicPr>
        <xdr:cNvPr id="38" name="Image 3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559516" y="9612434"/>
          <a:ext cx="170476" cy="176637"/>
        </a:xfrm>
        <a:prstGeom prst="rect">
          <a:avLst/>
        </a:prstGeom>
      </xdr:spPr>
    </xdr:pic>
    <xdr:clientData/>
  </xdr:twoCellAnchor>
  <xdr:twoCellAnchor>
    <xdr:from>
      <xdr:col>0</xdr:col>
      <xdr:colOff>57258</xdr:colOff>
      <xdr:row>112</xdr:row>
      <xdr:rowOff>102577</xdr:rowOff>
    </xdr:from>
    <xdr:to>
      <xdr:col>0</xdr:col>
      <xdr:colOff>491578</xdr:colOff>
      <xdr:row>113</xdr:row>
      <xdr:rowOff>88477</xdr:rowOff>
    </xdr:to>
    <xdr:grpSp>
      <xdr:nvGrpSpPr>
        <xdr:cNvPr id="39" name="Groupe 38"/>
        <xdr:cNvGrpSpPr/>
      </xdr:nvGrpSpPr>
      <xdr:grpSpPr>
        <a:xfrm>
          <a:off x="57258" y="21263317"/>
          <a:ext cx="434320" cy="176400"/>
          <a:chOff x="5401005" y="9606977"/>
          <a:chExt cx="434320" cy="176400"/>
        </a:xfrm>
      </xdr:grpSpPr>
      <xdr:pic>
        <xdr:nvPicPr>
          <xdr:cNvPr id="44" name="Image 4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401005" y="9606977"/>
            <a:ext cx="170247" cy="176400"/>
          </a:xfrm>
          <a:prstGeom prst="rect">
            <a:avLst/>
          </a:prstGeom>
        </xdr:spPr>
      </xdr:pic>
      <xdr:pic>
        <xdr:nvPicPr>
          <xdr:cNvPr id="45" name="Image 44"/>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533041" y="9606977"/>
            <a:ext cx="170247" cy="176400"/>
          </a:xfrm>
          <a:prstGeom prst="rect">
            <a:avLst/>
          </a:prstGeom>
        </xdr:spPr>
      </xdr:pic>
      <xdr:pic>
        <xdr:nvPicPr>
          <xdr:cNvPr id="46" name="Image 45"/>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665078" y="9606977"/>
            <a:ext cx="170247" cy="176400"/>
          </a:xfrm>
          <a:prstGeom prst="rect">
            <a:avLst/>
          </a:prstGeom>
        </xdr:spPr>
      </xdr:pic>
    </xdr:grpSp>
    <xdr:clientData/>
  </xdr:twoCellAnchor>
  <xdr:twoCellAnchor>
    <xdr:from>
      <xdr:col>0</xdr:col>
      <xdr:colOff>191650</xdr:colOff>
      <xdr:row>108</xdr:row>
      <xdr:rowOff>5255</xdr:rowOff>
    </xdr:from>
    <xdr:to>
      <xdr:col>0</xdr:col>
      <xdr:colOff>507728</xdr:colOff>
      <xdr:row>108</xdr:row>
      <xdr:rowOff>181655</xdr:rowOff>
    </xdr:to>
    <xdr:grpSp>
      <xdr:nvGrpSpPr>
        <xdr:cNvPr id="47" name="Groupe 46"/>
        <xdr:cNvGrpSpPr/>
      </xdr:nvGrpSpPr>
      <xdr:grpSpPr>
        <a:xfrm>
          <a:off x="191650" y="20403995"/>
          <a:ext cx="316078" cy="176400"/>
          <a:chOff x="3974762" y="9612232"/>
          <a:chExt cx="316078" cy="176400"/>
        </a:xfrm>
      </xdr:grpSpPr>
      <xdr:pic>
        <xdr:nvPicPr>
          <xdr:cNvPr id="48" name="Image 4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974762" y="9612232"/>
            <a:ext cx="170247" cy="176400"/>
          </a:xfrm>
          <a:prstGeom prst="rect">
            <a:avLst/>
          </a:prstGeom>
        </xdr:spPr>
      </xdr:pic>
      <xdr:pic>
        <xdr:nvPicPr>
          <xdr:cNvPr id="49" name="Image 48"/>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4120593" y="9612232"/>
            <a:ext cx="170247" cy="176400"/>
          </a:xfrm>
          <a:prstGeom prst="rect">
            <a:avLst/>
          </a:prstGeom>
        </xdr:spPr>
      </xdr:pic>
    </xdr:grpSp>
    <xdr:clientData/>
  </xdr:twoCellAnchor>
  <xdr:twoCellAnchor editAs="oneCell">
    <xdr:from>
      <xdr:col>0</xdr:col>
      <xdr:colOff>329712</xdr:colOff>
      <xdr:row>103</xdr:row>
      <xdr:rowOff>91864</xdr:rowOff>
    </xdr:from>
    <xdr:to>
      <xdr:col>0</xdr:col>
      <xdr:colOff>500188</xdr:colOff>
      <xdr:row>104</xdr:row>
      <xdr:rowOff>78001</xdr:rowOff>
    </xdr:to>
    <xdr:pic>
      <xdr:nvPicPr>
        <xdr:cNvPr id="50" name="Image 49"/>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29712" y="19889210"/>
          <a:ext cx="170476" cy="176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21981</xdr:colOff>
      <xdr:row>20</xdr:row>
      <xdr:rowOff>7325</xdr:rowOff>
    </xdr:from>
    <xdr:to>
      <xdr:col>8</xdr:col>
      <xdr:colOff>29309</xdr:colOff>
      <xdr:row>31</xdr:row>
      <xdr:rowOff>14653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21981</xdr:colOff>
      <xdr:row>20</xdr:row>
      <xdr:rowOff>7325</xdr:rowOff>
    </xdr:from>
    <xdr:to>
      <xdr:col>8</xdr:col>
      <xdr:colOff>29309</xdr:colOff>
      <xdr:row>31</xdr:row>
      <xdr:rowOff>14653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suffitlegachis.fr/" TargetMode="External"/><Relationship Id="rId7" Type="http://schemas.openxmlformats.org/officeDocument/2006/relationships/drawing" Target="../drawings/drawing1.xml"/><Relationship Id="rId2" Type="http://schemas.openxmlformats.org/officeDocument/2006/relationships/hyperlink" Target="http://www.ademe.fr/reduire-gaspillage-alimentaire-restauration-collective" TargetMode="External"/><Relationship Id="rId1" Type="http://schemas.openxmlformats.org/officeDocument/2006/relationships/hyperlink" Target="https://www.ademe.fr/sites/default/files/assets/documents/reduire-gaspillage-alimentaire-en-restauration-collective_010256.pdf" TargetMode="External"/><Relationship Id="rId6" Type="http://schemas.openxmlformats.org/officeDocument/2006/relationships/printerSettings" Target="../printerSettings/printerSettings1.bin"/><Relationship Id="rId5" Type="http://schemas.openxmlformats.org/officeDocument/2006/relationships/hyperlink" Target="https://grand-est.ademe.fr/mediatheque/autres-publications/economie-circulaire" TargetMode="External"/><Relationship Id="rId4" Type="http://schemas.openxmlformats.org/officeDocument/2006/relationships/hyperlink" Target="http://www.optigede.ademe.fr/gaspillage-alimentaire-diagnostic-restauration-collectiv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150"/>
  <sheetViews>
    <sheetView tabSelected="1" topLeftCell="A31" zoomScaleNormal="100" workbookViewId="0">
      <selection activeCell="C5" sqref="C5:L5"/>
    </sheetView>
  </sheetViews>
  <sheetFormatPr baseColWidth="10" defaultColWidth="11.44140625" defaultRowHeight="14.4" x14ac:dyDescent="0.3"/>
  <cols>
    <col min="1" max="11" width="11.44140625" style="88"/>
    <col min="12" max="12" width="11.6640625" style="88" customWidth="1"/>
    <col min="13" max="13" width="11.88671875" style="88" customWidth="1"/>
    <col min="14" max="16384" width="11.44140625" style="88"/>
  </cols>
  <sheetData>
    <row r="1" spans="1:13" ht="15" thickBot="1" x14ac:dyDescent="0.35">
      <c r="A1" s="91"/>
      <c r="B1" s="91"/>
      <c r="C1" s="91"/>
      <c r="D1" s="91"/>
      <c r="E1" s="91"/>
      <c r="F1" s="91"/>
      <c r="G1" s="91"/>
      <c r="H1" s="91"/>
      <c r="I1" s="91"/>
      <c r="J1" s="91"/>
      <c r="K1" s="91"/>
      <c r="L1" s="91"/>
      <c r="M1" s="91"/>
    </row>
    <row r="2" spans="1:13" ht="23.25" customHeight="1" thickTop="1" x14ac:dyDescent="0.3">
      <c r="A2" s="91"/>
      <c r="B2" s="91"/>
      <c r="C2" s="227" t="s">
        <v>158</v>
      </c>
      <c r="D2" s="228"/>
      <c r="E2" s="228"/>
      <c r="F2" s="228"/>
      <c r="G2" s="228"/>
      <c r="H2" s="228"/>
      <c r="I2" s="228"/>
      <c r="J2" s="228"/>
      <c r="K2" s="228"/>
      <c r="L2" s="229"/>
      <c r="M2" s="95"/>
    </row>
    <row r="3" spans="1:13" ht="17.25" customHeight="1" x14ac:dyDescent="0.3">
      <c r="A3" s="91"/>
      <c r="B3" s="91"/>
      <c r="C3" s="230"/>
      <c r="D3" s="231"/>
      <c r="E3" s="231"/>
      <c r="F3" s="231"/>
      <c r="G3" s="231"/>
      <c r="H3" s="231"/>
      <c r="I3" s="231"/>
      <c r="J3" s="231"/>
      <c r="K3" s="231"/>
      <c r="L3" s="232"/>
      <c r="M3" s="95"/>
    </row>
    <row r="4" spans="1:13" ht="18" customHeight="1" thickBot="1" x14ac:dyDescent="0.35">
      <c r="A4" s="91"/>
      <c r="B4" s="91"/>
      <c r="C4" s="233"/>
      <c r="D4" s="234"/>
      <c r="E4" s="234"/>
      <c r="F4" s="234"/>
      <c r="G4" s="234"/>
      <c r="H4" s="234"/>
      <c r="I4" s="234"/>
      <c r="J4" s="234"/>
      <c r="K4" s="234"/>
      <c r="L4" s="235"/>
      <c r="M4" s="91"/>
    </row>
    <row r="5" spans="1:13" ht="15" thickTop="1" x14ac:dyDescent="0.3">
      <c r="A5" s="91"/>
      <c r="B5" s="91"/>
      <c r="C5" s="236"/>
      <c r="D5" s="236"/>
      <c r="E5" s="236"/>
      <c r="F5" s="236"/>
      <c r="G5" s="236"/>
      <c r="H5" s="236"/>
      <c r="I5" s="236"/>
      <c r="J5" s="236"/>
      <c r="K5" s="236"/>
      <c r="L5" s="236"/>
      <c r="M5" s="91"/>
    </row>
    <row r="6" spans="1:13" x14ac:dyDescent="0.3">
      <c r="A6" s="239"/>
      <c r="B6" s="239"/>
      <c r="C6" s="239"/>
      <c r="D6" s="239"/>
      <c r="E6" s="239"/>
      <c r="F6" s="239"/>
      <c r="G6" s="239"/>
      <c r="H6" s="239"/>
      <c r="I6" s="239"/>
      <c r="J6" s="239"/>
      <c r="K6" s="239"/>
      <c r="L6" s="239"/>
      <c r="M6" s="239"/>
    </row>
    <row r="7" spans="1:13" ht="15" customHeight="1" x14ac:dyDescent="0.3">
      <c r="A7" s="226" t="s">
        <v>174</v>
      </c>
      <c r="B7" s="226"/>
      <c r="C7" s="226"/>
      <c r="D7" s="226"/>
      <c r="E7" s="226"/>
      <c r="F7" s="226"/>
      <c r="G7" s="226"/>
      <c r="H7" s="226"/>
      <c r="I7" s="226"/>
      <c r="J7" s="226"/>
      <c r="K7" s="226"/>
      <c r="L7" s="226"/>
      <c r="M7" s="226"/>
    </row>
    <row r="8" spans="1:13" ht="15" customHeight="1" x14ac:dyDescent="0.3">
      <c r="A8" s="226"/>
      <c r="B8" s="226"/>
      <c r="C8" s="226"/>
      <c r="D8" s="226"/>
      <c r="E8" s="226"/>
      <c r="F8" s="226"/>
      <c r="G8" s="226"/>
      <c r="H8" s="226"/>
      <c r="I8" s="226"/>
      <c r="J8" s="226"/>
      <c r="K8" s="226"/>
      <c r="L8" s="226"/>
      <c r="M8" s="226"/>
    </row>
    <row r="9" spans="1:13" ht="15" customHeight="1" x14ac:dyDescent="0.3">
      <c r="A9" s="226"/>
      <c r="B9" s="226"/>
      <c r="C9" s="226"/>
      <c r="D9" s="226"/>
      <c r="E9" s="226"/>
      <c r="F9" s="226"/>
      <c r="G9" s="226"/>
      <c r="H9" s="226"/>
      <c r="I9" s="226"/>
      <c r="J9" s="226"/>
      <c r="K9" s="226"/>
      <c r="L9" s="226"/>
      <c r="M9" s="226"/>
    </row>
    <row r="10" spans="1:13" x14ac:dyDescent="0.3">
      <c r="A10" s="239"/>
      <c r="B10" s="239"/>
      <c r="C10" s="239"/>
      <c r="D10" s="239"/>
      <c r="E10" s="239"/>
      <c r="F10" s="239"/>
      <c r="G10" s="239"/>
      <c r="H10" s="239"/>
      <c r="I10" s="239"/>
      <c r="J10" s="239"/>
      <c r="K10" s="239"/>
      <c r="L10" s="239"/>
      <c r="M10" s="239"/>
    </row>
    <row r="11" spans="1:13" ht="15" customHeight="1" x14ac:dyDescent="0.3">
      <c r="A11" s="286" t="s">
        <v>268</v>
      </c>
      <c r="B11" s="286"/>
      <c r="C11" s="286"/>
      <c r="D11" s="286"/>
      <c r="E11" s="286"/>
      <c r="F11" s="286"/>
      <c r="G11" s="286"/>
      <c r="H11" s="286"/>
      <c r="I11" s="286"/>
      <c r="J11" s="286"/>
      <c r="K11" s="286"/>
      <c r="L11" s="286"/>
      <c r="M11" s="286"/>
    </row>
    <row r="12" spans="1:13" x14ac:dyDescent="0.3">
      <c r="A12" s="238" t="s">
        <v>175</v>
      </c>
      <c r="B12" s="238"/>
      <c r="C12" s="238"/>
      <c r="D12" s="238"/>
      <c r="E12" s="238"/>
      <c r="F12" s="238"/>
      <c r="G12" s="238"/>
      <c r="H12" s="238"/>
      <c r="I12" s="238"/>
      <c r="J12" s="238"/>
      <c r="K12" s="238"/>
      <c r="L12" s="238"/>
      <c r="M12" s="238"/>
    </row>
    <row r="13" spans="1:13" x14ac:dyDescent="0.3">
      <c r="A13" s="241" t="s">
        <v>290</v>
      </c>
      <c r="B13" s="241"/>
      <c r="C13" s="241"/>
      <c r="D13" s="241"/>
      <c r="E13" s="241"/>
      <c r="F13" s="241"/>
      <c r="G13" s="241"/>
      <c r="H13" s="241"/>
      <c r="I13" s="241"/>
      <c r="J13" s="241"/>
      <c r="K13" s="241"/>
      <c r="L13" s="241"/>
      <c r="M13" s="241"/>
    </row>
    <row r="14" spans="1:13" x14ac:dyDescent="0.3">
      <c r="A14" s="241"/>
      <c r="B14" s="241"/>
      <c r="C14" s="241"/>
      <c r="D14" s="241"/>
      <c r="E14" s="241"/>
      <c r="F14" s="241"/>
      <c r="G14" s="241"/>
      <c r="H14" s="241"/>
      <c r="I14" s="241"/>
      <c r="J14" s="241"/>
      <c r="K14" s="241"/>
      <c r="L14" s="241"/>
      <c r="M14" s="241"/>
    </row>
    <row r="15" spans="1:13" x14ac:dyDescent="0.3">
      <c r="A15" s="241"/>
      <c r="B15" s="241"/>
      <c r="C15" s="241"/>
      <c r="D15" s="241"/>
      <c r="E15" s="241"/>
      <c r="F15" s="241"/>
      <c r="G15" s="241"/>
      <c r="H15" s="241"/>
      <c r="I15" s="241"/>
      <c r="J15" s="241"/>
      <c r="K15" s="241"/>
      <c r="L15" s="241"/>
      <c r="M15" s="241"/>
    </row>
    <row r="16" spans="1:13" ht="14.4" customHeight="1" x14ac:dyDescent="0.3">
      <c r="A16" s="317" t="s">
        <v>291</v>
      </c>
      <c r="B16" s="317"/>
      <c r="C16" s="317"/>
      <c r="D16" s="317"/>
      <c r="E16" s="317"/>
      <c r="F16" s="317"/>
      <c r="G16" s="317"/>
      <c r="H16" s="317"/>
      <c r="I16" s="317"/>
      <c r="J16" s="317"/>
      <c r="K16" s="317"/>
      <c r="L16" s="317"/>
      <c r="M16" s="317"/>
    </row>
    <row r="17" spans="1:13" x14ac:dyDescent="0.3">
      <c r="A17" s="238" t="s">
        <v>166</v>
      </c>
      <c r="B17" s="238"/>
      <c r="C17" s="238"/>
      <c r="D17" s="238"/>
      <c r="E17" s="238"/>
      <c r="F17" s="238"/>
      <c r="G17" s="238"/>
      <c r="H17" s="238"/>
      <c r="I17" s="238"/>
      <c r="J17" s="238"/>
      <c r="K17" s="238"/>
      <c r="L17" s="238"/>
      <c r="M17" s="238"/>
    </row>
    <row r="18" spans="1:13" ht="15" customHeight="1" x14ac:dyDescent="0.3">
      <c r="A18" s="241" t="s">
        <v>270</v>
      </c>
      <c r="B18" s="241"/>
      <c r="C18" s="241"/>
      <c r="D18" s="241"/>
      <c r="E18" s="241"/>
      <c r="F18" s="241"/>
      <c r="G18" s="241"/>
      <c r="H18" s="241"/>
      <c r="I18" s="241"/>
      <c r="J18" s="241"/>
      <c r="K18" s="241"/>
      <c r="L18" s="241"/>
      <c r="M18" s="241"/>
    </row>
    <row r="19" spans="1:13" x14ac:dyDescent="0.3">
      <c r="A19" s="241"/>
      <c r="B19" s="241"/>
      <c r="C19" s="241"/>
      <c r="D19" s="241"/>
      <c r="E19" s="241"/>
      <c r="F19" s="241"/>
      <c r="G19" s="241"/>
      <c r="H19" s="241"/>
      <c r="I19" s="241"/>
      <c r="J19" s="241"/>
      <c r="K19" s="241"/>
      <c r="L19" s="241"/>
      <c r="M19" s="241"/>
    </row>
    <row r="20" spans="1:13" x14ac:dyDescent="0.3">
      <c r="A20" s="241"/>
      <c r="B20" s="241"/>
      <c r="C20" s="241"/>
      <c r="D20" s="241"/>
      <c r="E20" s="241"/>
      <c r="F20" s="241"/>
      <c r="G20" s="241"/>
      <c r="H20" s="241"/>
      <c r="I20" s="241"/>
      <c r="J20" s="241"/>
      <c r="K20" s="241"/>
      <c r="L20" s="241"/>
      <c r="M20" s="241"/>
    </row>
    <row r="21" spans="1:13" x14ac:dyDescent="0.3">
      <c r="A21" s="237"/>
      <c r="B21" s="237"/>
      <c r="C21" s="237"/>
      <c r="D21" s="237"/>
      <c r="E21" s="237"/>
      <c r="F21" s="237"/>
      <c r="G21" s="237"/>
      <c r="H21" s="237"/>
      <c r="I21" s="237"/>
      <c r="J21" s="237"/>
      <c r="K21" s="237"/>
      <c r="L21" s="237"/>
      <c r="M21" s="237"/>
    </row>
    <row r="22" spans="1:13" x14ac:dyDescent="0.3">
      <c r="A22" s="238" t="s">
        <v>168</v>
      </c>
      <c r="B22" s="238"/>
      <c r="C22" s="238"/>
      <c r="D22" s="238"/>
      <c r="E22" s="238"/>
      <c r="F22" s="238"/>
      <c r="G22" s="238"/>
      <c r="H22" s="238"/>
      <c r="I22" s="238"/>
      <c r="J22" s="238"/>
      <c r="K22" s="238"/>
      <c r="L22" s="238"/>
      <c r="M22" s="238"/>
    </row>
    <row r="23" spans="1:13" ht="15" customHeight="1" x14ac:dyDescent="0.3">
      <c r="A23" s="241" t="s">
        <v>256</v>
      </c>
      <c r="B23" s="241"/>
      <c r="C23" s="241"/>
      <c r="D23" s="241"/>
      <c r="E23" s="241"/>
      <c r="F23" s="241"/>
      <c r="G23" s="241"/>
      <c r="H23" s="241"/>
      <c r="I23" s="241"/>
      <c r="J23" s="241"/>
      <c r="K23" s="241"/>
      <c r="L23" s="241"/>
      <c r="M23" s="241"/>
    </row>
    <row r="24" spans="1:13" x14ac:dyDescent="0.3">
      <c r="A24" s="241"/>
      <c r="B24" s="241"/>
      <c r="C24" s="241"/>
      <c r="D24" s="241"/>
      <c r="E24" s="241"/>
      <c r="F24" s="241"/>
      <c r="G24" s="241"/>
      <c r="H24" s="241"/>
      <c r="I24" s="241"/>
      <c r="J24" s="241"/>
      <c r="K24" s="241"/>
      <c r="L24" s="241"/>
      <c r="M24" s="241"/>
    </row>
    <row r="25" spans="1:13" x14ac:dyDescent="0.3">
      <c r="A25" s="241"/>
      <c r="B25" s="241"/>
      <c r="C25" s="241"/>
      <c r="D25" s="241"/>
      <c r="E25" s="241"/>
      <c r="F25" s="241"/>
      <c r="G25" s="241"/>
      <c r="H25" s="241"/>
      <c r="I25" s="241"/>
      <c r="J25" s="241"/>
      <c r="K25" s="241"/>
      <c r="L25" s="241"/>
      <c r="M25" s="241"/>
    </row>
    <row r="26" spans="1:13" x14ac:dyDescent="0.3">
      <c r="A26" s="241"/>
      <c r="B26" s="241"/>
      <c r="C26" s="241"/>
      <c r="D26" s="241"/>
      <c r="E26" s="241"/>
      <c r="F26" s="241"/>
      <c r="G26" s="241"/>
      <c r="H26" s="241"/>
      <c r="I26" s="241"/>
      <c r="J26" s="241"/>
      <c r="K26" s="241"/>
      <c r="L26" s="241"/>
      <c r="M26" s="241"/>
    </row>
    <row r="27" spans="1:13" x14ac:dyDescent="0.3">
      <c r="A27" s="241"/>
      <c r="B27" s="241"/>
      <c r="C27" s="241"/>
      <c r="D27" s="241"/>
      <c r="E27" s="241"/>
      <c r="F27" s="241"/>
      <c r="G27" s="241"/>
      <c r="H27" s="241"/>
      <c r="I27" s="241"/>
      <c r="J27" s="241"/>
      <c r="K27" s="241"/>
      <c r="L27" s="241"/>
      <c r="M27" s="241"/>
    </row>
    <row r="28" spans="1:13" x14ac:dyDescent="0.3">
      <c r="A28" s="242" t="s">
        <v>78</v>
      </c>
      <c r="B28" s="242"/>
      <c r="C28" s="242"/>
      <c r="D28" s="242"/>
      <c r="E28" s="242"/>
      <c r="F28" s="242"/>
      <c r="G28" s="242"/>
      <c r="H28" s="242"/>
      <c r="I28" s="242"/>
      <c r="J28" s="242"/>
      <c r="K28" s="242"/>
      <c r="L28" s="242"/>
      <c r="M28" s="242"/>
    </row>
    <row r="29" spans="1:13" x14ac:dyDescent="0.3">
      <c r="A29" s="237"/>
      <c r="B29" s="237"/>
      <c r="C29" s="237"/>
      <c r="D29" s="237"/>
      <c r="E29" s="237"/>
      <c r="F29" s="237"/>
      <c r="G29" s="237"/>
      <c r="H29" s="237"/>
      <c r="I29" s="237"/>
      <c r="J29" s="237"/>
      <c r="K29" s="237"/>
      <c r="L29" s="237"/>
      <c r="M29" s="237"/>
    </row>
    <row r="30" spans="1:13" x14ac:dyDescent="0.3">
      <c r="A30" s="238" t="s">
        <v>176</v>
      </c>
      <c r="B30" s="238"/>
      <c r="C30" s="238"/>
      <c r="D30" s="238"/>
      <c r="E30" s="238"/>
      <c r="F30" s="238"/>
      <c r="G30" s="238"/>
      <c r="H30" s="238"/>
      <c r="I30" s="238"/>
      <c r="J30" s="238"/>
      <c r="K30" s="238"/>
      <c r="L30" s="238"/>
      <c r="M30" s="238"/>
    </row>
    <row r="31" spans="1:13" ht="15" customHeight="1" x14ac:dyDescent="0.3">
      <c r="A31" s="213"/>
      <c r="B31" s="243" t="s">
        <v>257</v>
      </c>
      <c r="C31" s="244"/>
      <c r="D31" s="244"/>
      <c r="E31" s="244"/>
      <c r="F31" s="244"/>
      <c r="G31" s="244"/>
      <c r="H31" s="244"/>
      <c r="I31" s="244"/>
      <c r="J31" s="244"/>
      <c r="K31" s="244"/>
      <c r="L31" s="244"/>
      <c r="M31" s="244"/>
    </row>
    <row r="32" spans="1:13" x14ac:dyDescent="0.3">
      <c r="A32" s="14"/>
      <c r="B32" s="243" t="s">
        <v>205</v>
      </c>
      <c r="C32" s="244"/>
      <c r="D32" s="244"/>
      <c r="E32" s="244"/>
      <c r="F32" s="244"/>
      <c r="G32" s="244"/>
      <c r="H32" s="244"/>
      <c r="I32" s="244"/>
      <c r="J32" s="244"/>
      <c r="K32" s="244"/>
      <c r="L32" s="244"/>
      <c r="M32" s="244"/>
    </row>
    <row r="33" spans="1:13" x14ac:dyDescent="0.3">
      <c r="A33" s="33"/>
      <c r="B33" s="243" t="s">
        <v>204</v>
      </c>
      <c r="C33" s="244"/>
      <c r="D33" s="244"/>
      <c r="E33" s="244"/>
      <c r="F33" s="244"/>
      <c r="G33" s="244"/>
      <c r="H33" s="244"/>
      <c r="I33" s="244"/>
      <c r="J33" s="244"/>
      <c r="K33" s="244"/>
      <c r="L33" s="244"/>
      <c r="M33" s="244"/>
    </row>
    <row r="34" spans="1:13" ht="15" customHeight="1" x14ac:dyDescent="0.3">
      <c r="A34" s="242" t="s">
        <v>267</v>
      </c>
      <c r="B34" s="242"/>
      <c r="C34" s="242"/>
      <c r="D34" s="242"/>
      <c r="E34" s="242"/>
      <c r="F34" s="242"/>
      <c r="G34" s="242"/>
      <c r="H34" s="242"/>
      <c r="I34" s="242"/>
      <c r="J34" s="242"/>
      <c r="K34" s="242"/>
      <c r="L34" s="242"/>
      <c r="M34" s="242"/>
    </row>
    <row r="35" spans="1:13" x14ac:dyDescent="0.3">
      <c r="A35" s="242"/>
      <c r="B35" s="242"/>
      <c r="C35" s="242"/>
      <c r="D35" s="242"/>
      <c r="E35" s="242"/>
      <c r="F35" s="242"/>
      <c r="G35" s="242"/>
      <c r="H35" s="242"/>
      <c r="I35" s="242"/>
      <c r="J35" s="242"/>
      <c r="K35" s="242"/>
      <c r="L35" s="242"/>
      <c r="M35" s="242"/>
    </row>
    <row r="36" spans="1:13" x14ac:dyDescent="0.3">
      <c r="A36" s="240"/>
      <c r="B36" s="240"/>
      <c r="C36" s="240"/>
      <c r="D36" s="240"/>
      <c r="E36" s="240"/>
      <c r="F36" s="240"/>
      <c r="G36" s="240"/>
      <c r="H36" s="240"/>
      <c r="I36" s="240"/>
      <c r="J36" s="240"/>
      <c r="K36" s="240"/>
      <c r="L36" s="240"/>
      <c r="M36" s="240"/>
    </row>
    <row r="37" spans="1:13" ht="15" customHeight="1" x14ac:dyDescent="0.3">
      <c r="A37" s="238" t="s">
        <v>182</v>
      </c>
      <c r="B37" s="238"/>
      <c r="C37" s="238"/>
      <c r="D37" s="238"/>
      <c r="E37" s="238"/>
      <c r="F37" s="238"/>
      <c r="G37" s="238"/>
      <c r="H37" s="238"/>
      <c r="I37" s="238"/>
      <c r="J37" s="238"/>
      <c r="K37" s="238"/>
      <c r="L37" s="238"/>
      <c r="M37" s="238"/>
    </row>
    <row r="38" spans="1:13" ht="15" customHeight="1" x14ac:dyDescent="0.3">
      <c r="A38" s="304" t="s">
        <v>193</v>
      </c>
      <c r="B38" s="304"/>
      <c r="C38" s="304"/>
      <c r="D38" s="304"/>
      <c r="E38" s="304"/>
      <c r="F38" s="304"/>
      <c r="G38" s="304"/>
      <c r="H38" s="304"/>
      <c r="I38" s="304"/>
      <c r="J38" s="304"/>
      <c r="K38" s="304"/>
      <c r="L38" s="304"/>
      <c r="M38" s="304"/>
    </row>
    <row r="39" spans="1:13" ht="15" customHeight="1" x14ac:dyDescent="0.3">
      <c r="A39" s="304"/>
      <c r="B39" s="304"/>
      <c r="C39" s="304"/>
      <c r="D39" s="304"/>
      <c r="E39" s="304"/>
      <c r="F39" s="304"/>
      <c r="G39" s="304"/>
      <c r="H39" s="304"/>
      <c r="I39" s="304"/>
      <c r="J39" s="304"/>
      <c r="K39" s="304"/>
      <c r="L39" s="304"/>
      <c r="M39" s="304"/>
    </row>
    <row r="40" spans="1:13" ht="15" customHeight="1" x14ac:dyDescent="0.3">
      <c r="A40" s="305" t="s">
        <v>185</v>
      </c>
      <c r="B40" s="305"/>
      <c r="C40" s="306" t="s">
        <v>214</v>
      </c>
      <c r="D40" s="306"/>
      <c r="E40" s="306"/>
      <c r="F40" s="306"/>
      <c r="G40" s="306"/>
      <c r="H40" s="306"/>
      <c r="I40" s="306"/>
      <c r="J40" s="306"/>
      <c r="K40" s="306"/>
      <c r="L40" s="306"/>
      <c r="M40" s="306"/>
    </row>
    <row r="41" spans="1:13" ht="15" customHeight="1" x14ac:dyDescent="0.3">
      <c r="A41" s="305"/>
      <c r="B41" s="305"/>
      <c r="C41" s="306"/>
      <c r="D41" s="306"/>
      <c r="E41" s="306"/>
      <c r="F41" s="306"/>
      <c r="G41" s="306"/>
      <c r="H41" s="306"/>
      <c r="I41" s="306"/>
      <c r="J41" s="306"/>
      <c r="K41" s="306"/>
      <c r="L41" s="306"/>
      <c r="M41" s="306"/>
    </row>
    <row r="42" spans="1:13" ht="15" customHeight="1" x14ac:dyDescent="0.3">
      <c r="A42" s="305"/>
      <c r="B42" s="305"/>
      <c r="C42" s="306"/>
      <c r="D42" s="306"/>
      <c r="E42" s="306"/>
      <c r="F42" s="306"/>
      <c r="G42" s="306"/>
      <c r="H42" s="306"/>
      <c r="I42" s="306"/>
      <c r="J42" s="306"/>
      <c r="K42" s="306"/>
      <c r="L42" s="306"/>
      <c r="M42" s="306"/>
    </row>
    <row r="43" spans="1:13" ht="15" customHeight="1" x14ac:dyDescent="0.3">
      <c r="A43" s="275" t="s">
        <v>186</v>
      </c>
      <c r="B43" s="275"/>
      <c r="C43" s="307" t="s">
        <v>215</v>
      </c>
      <c r="D43" s="307"/>
      <c r="E43" s="307"/>
      <c r="F43" s="307"/>
      <c r="G43" s="307"/>
      <c r="H43" s="307"/>
      <c r="I43" s="307"/>
      <c r="J43" s="307"/>
      <c r="K43" s="307"/>
      <c r="L43" s="307"/>
      <c r="M43" s="307"/>
    </row>
    <row r="44" spans="1:13" ht="15" customHeight="1" x14ac:dyDescent="0.3">
      <c r="A44" s="275"/>
      <c r="B44" s="275"/>
      <c r="C44" s="307"/>
      <c r="D44" s="307"/>
      <c r="E44" s="307"/>
      <c r="F44" s="307"/>
      <c r="G44" s="307"/>
      <c r="H44" s="307"/>
      <c r="I44" s="307"/>
      <c r="J44" s="307"/>
      <c r="K44" s="307"/>
      <c r="L44" s="307"/>
      <c r="M44" s="307"/>
    </row>
    <row r="45" spans="1:13" ht="15" customHeight="1" x14ac:dyDescent="0.3">
      <c r="A45" s="275"/>
      <c r="B45" s="275"/>
      <c r="C45" s="307"/>
      <c r="D45" s="307"/>
      <c r="E45" s="307"/>
      <c r="F45" s="307"/>
      <c r="G45" s="307"/>
      <c r="H45" s="307"/>
      <c r="I45" s="307"/>
      <c r="J45" s="307"/>
      <c r="K45" s="307"/>
      <c r="L45" s="307"/>
      <c r="M45" s="307"/>
    </row>
    <row r="46" spans="1:13" ht="15" customHeight="1" x14ac:dyDescent="0.3">
      <c r="A46" s="308" t="s">
        <v>187</v>
      </c>
      <c r="B46" s="308"/>
      <c r="C46" s="318" t="s">
        <v>216</v>
      </c>
      <c r="D46" s="318"/>
      <c r="E46" s="318"/>
      <c r="F46" s="318"/>
      <c r="G46" s="318"/>
      <c r="H46" s="318"/>
      <c r="I46" s="318"/>
      <c r="J46" s="318"/>
      <c r="K46" s="318"/>
      <c r="L46" s="318"/>
      <c r="M46" s="318"/>
    </row>
    <row r="47" spans="1:13" ht="15" customHeight="1" x14ac:dyDescent="0.3">
      <c r="A47" s="308"/>
      <c r="B47" s="308"/>
      <c r="C47" s="318"/>
      <c r="D47" s="318"/>
      <c r="E47" s="318"/>
      <c r="F47" s="318"/>
      <c r="G47" s="318"/>
      <c r="H47" s="318"/>
      <c r="I47" s="318"/>
      <c r="J47" s="318"/>
      <c r="K47" s="318"/>
      <c r="L47" s="318"/>
      <c r="M47" s="318"/>
    </row>
    <row r="48" spans="1:13" ht="15" customHeight="1" x14ac:dyDescent="0.3">
      <c r="A48" s="308"/>
      <c r="B48" s="308"/>
      <c r="C48" s="318"/>
      <c r="D48" s="318"/>
      <c r="E48" s="318"/>
      <c r="F48" s="318"/>
      <c r="G48" s="318"/>
      <c r="H48" s="318"/>
      <c r="I48" s="318"/>
      <c r="J48" s="318"/>
      <c r="K48" s="318"/>
      <c r="L48" s="318"/>
      <c r="M48" s="318"/>
    </row>
    <row r="49" spans="1:13" ht="15" customHeight="1" thickBot="1" x14ac:dyDescent="0.35">
      <c r="A49" s="107"/>
      <c r="B49" s="107"/>
      <c r="C49" s="107"/>
      <c r="D49" s="107"/>
      <c r="E49" s="107"/>
      <c r="F49" s="107"/>
      <c r="G49" s="107"/>
      <c r="H49" s="107"/>
      <c r="I49" s="107"/>
      <c r="J49" s="107"/>
      <c r="K49" s="107"/>
      <c r="L49" s="107"/>
      <c r="M49" s="107"/>
    </row>
    <row r="50" spans="1:13" ht="15" customHeight="1" x14ac:dyDescent="0.3">
      <c r="A50" s="91"/>
      <c r="B50" s="94"/>
      <c r="C50" s="91"/>
      <c r="D50" s="287" t="s">
        <v>185</v>
      </c>
      <c r="E50" s="288"/>
      <c r="F50" s="291" t="s">
        <v>186</v>
      </c>
      <c r="G50" s="292"/>
      <c r="H50" s="295" t="s">
        <v>187</v>
      </c>
      <c r="I50" s="296"/>
      <c r="J50" s="309" t="s">
        <v>188</v>
      </c>
      <c r="K50" s="310"/>
      <c r="L50" s="311"/>
      <c r="M50" s="91"/>
    </row>
    <row r="51" spans="1:13" ht="15" customHeight="1" thickBot="1" x14ac:dyDescent="0.35">
      <c r="A51" s="91"/>
      <c r="B51" s="94"/>
      <c r="C51" s="91"/>
      <c r="D51" s="289"/>
      <c r="E51" s="290"/>
      <c r="F51" s="293"/>
      <c r="G51" s="294"/>
      <c r="H51" s="297"/>
      <c r="I51" s="298"/>
      <c r="J51" s="312"/>
      <c r="K51" s="313"/>
      <c r="L51" s="314"/>
      <c r="M51" s="91"/>
    </row>
    <row r="52" spans="1:13" ht="15" customHeight="1" x14ac:dyDescent="0.3">
      <c r="A52" s="94"/>
      <c r="B52" s="216" t="s">
        <v>221</v>
      </c>
      <c r="C52" s="217"/>
      <c r="D52" s="220" t="s">
        <v>222</v>
      </c>
      <c r="E52" s="220"/>
      <c r="F52" s="222" t="s">
        <v>223</v>
      </c>
      <c r="G52" s="222"/>
      <c r="H52" s="224" t="s">
        <v>224</v>
      </c>
      <c r="I52" s="224"/>
      <c r="J52" s="245" t="s">
        <v>225</v>
      </c>
      <c r="K52" s="245"/>
      <c r="L52" s="246"/>
      <c r="M52" s="91"/>
    </row>
    <row r="53" spans="1:13" ht="15" customHeight="1" x14ac:dyDescent="0.3">
      <c r="A53" s="94"/>
      <c r="B53" s="218"/>
      <c r="C53" s="219"/>
      <c r="D53" s="221"/>
      <c r="E53" s="221"/>
      <c r="F53" s="223"/>
      <c r="G53" s="223"/>
      <c r="H53" s="225"/>
      <c r="I53" s="225"/>
      <c r="J53" s="247"/>
      <c r="K53" s="247"/>
      <c r="L53" s="248"/>
      <c r="M53" s="91"/>
    </row>
    <row r="54" spans="1:13" ht="15" customHeight="1" x14ac:dyDescent="0.3">
      <c r="A54" s="91"/>
      <c r="B54" s="254" t="s">
        <v>177</v>
      </c>
      <c r="C54" s="255"/>
      <c r="D54" s="251" t="s">
        <v>180</v>
      </c>
      <c r="E54" s="252"/>
      <c r="F54" s="299" t="s">
        <v>183</v>
      </c>
      <c r="G54" s="300"/>
      <c r="H54" s="302" t="s">
        <v>183</v>
      </c>
      <c r="I54" s="303"/>
      <c r="J54" s="247"/>
      <c r="K54" s="247"/>
      <c r="L54" s="248"/>
      <c r="M54" s="91"/>
    </row>
    <row r="55" spans="1:13" ht="15" customHeight="1" x14ac:dyDescent="0.3">
      <c r="A55" s="91"/>
      <c r="B55" s="256"/>
      <c r="C55" s="257"/>
      <c r="D55" s="253"/>
      <c r="E55" s="252"/>
      <c r="F55" s="301"/>
      <c r="G55" s="300"/>
      <c r="H55" s="302"/>
      <c r="I55" s="303"/>
      <c r="J55" s="249"/>
      <c r="K55" s="249"/>
      <c r="L55" s="250"/>
      <c r="M55" s="91"/>
    </row>
    <row r="56" spans="1:13" ht="15" customHeight="1" x14ac:dyDescent="0.3">
      <c r="A56" s="91"/>
      <c r="B56" s="254" t="s">
        <v>178</v>
      </c>
      <c r="C56" s="255"/>
      <c r="D56" s="251" t="s">
        <v>184</v>
      </c>
      <c r="E56" s="270"/>
      <c r="F56" s="301" t="s">
        <v>189</v>
      </c>
      <c r="G56" s="324"/>
      <c r="H56" s="261" t="s">
        <v>190</v>
      </c>
      <c r="I56" s="262"/>
      <c r="J56" s="321" t="s">
        <v>226</v>
      </c>
      <c r="K56" s="322"/>
      <c r="L56" s="323"/>
      <c r="M56" s="91"/>
    </row>
    <row r="57" spans="1:13" ht="15" customHeight="1" x14ac:dyDescent="0.3">
      <c r="A57" s="91"/>
      <c r="B57" s="218"/>
      <c r="C57" s="219"/>
      <c r="D57" s="251"/>
      <c r="E57" s="270"/>
      <c r="F57" s="301"/>
      <c r="G57" s="324"/>
      <c r="H57" s="261"/>
      <c r="I57" s="262"/>
      <c r="J57" s="321"/>
      <c r="K57" s="322"/>
      <c r="L57" s="323"/>
      <c r="M57" s="91"/>
    </row>
    <row r="58" spans="1:13" ht="15" customHeight="1" x14ac:dyDescent="0.3">
      <c r="A58" s="91"/>
      <c r="B58" s="218"/>
      <c r="C58" s="219"/>
      <c r="D58" s="251"/>
      <c r="E58" s="270"/>
      <c r="F58" s="301"/>
      <c r="G58" s="324"/>
      <c r="H58" s="261"/>
      <c r="I58" s="262"/>
      <c r="J58" s="321"/>
      <c r="K58" s="322"/>
      <c r="L58" s="323"/>
      <c r="M58" s="91"/>
    </row>
    <row r="59" spans="1:13" ht="15" customHeight="1" x14ac:dyDescent="0.3">
      <c r="A59" s="91"/>
      <c r="B59" s="256"/>
      <c r="C59" s="257"/>
      <c r="D59" s="251"/>
      <c r="E59" s="270"/>
      <c r="F59" s="325"/>
      <c r="G59" s="324"/>
      <c r="H59" s="263"/>
      <c r="I59" s="262"/>
      <c r="J59" s="321"/>
      <c r="K59" s="322"/>
      <c r="L59" s="323"/>
      <c r="M59" s="91"/>
    </row>
    <row r="60" spans="1:13" ht="15" customHeight="1" x14ac:dyDescent="0.3">
      <c r="A60" s="91"/>
      <c r="B60" s="254" t="s">
        <v>179</v>
      </c>
      <c r="C60" s="255"/>
      <c r="D60" s="271" t="s">
        <v>191</v>
      </c>
      <c r="E60" s="271"/>
      <c r="F60" s="264" t="s">
        <v>192</v>
      </c>
      <c r="G60" s="264"/>
      <c r="H60" s="266" t="s">
        <v>218</v>
      </c>
      <c r="I60" s="266"/>
      <c r="J60" s="277" t="s">
        <v>194</v>
      </c>
      <c r="K60" s="277"/>
      <c r="L60" s="278"/>
      <c r="M60" s="91"/>
    </row>
    <row r="61" spans="1:13" ht="15" customHeight="1" thickBot="1" x14ac:dyDescent="0.35">
      <c r="A61" s="91"/>
      <c r="B61" s="268"/>
      <c r="C61" s="269"/>
      <c r="D61" s="272"/>
      <c r="E61" s="272"/>
      <c r="F61" s="265"/>
      <c r="G61" s="265"/>
      <c r="H61" s="267"/>
      <c r="I61" s="267"/>
      <c r="J61" s="279"/>
      <c r="K61" s="279"/>
      <c r="L61" s="280"/>
      <c r="M61" s="91"/>
    </row>
    <row r="62" spans="1:13" ht="15" customHeight="1" x14ac:dyDescent="0.3">
      <c r="A62" s="94"/>
      <c r="B62" s="111"/>
      <c r="C62" s="111"/>
      <c r="D62" s="110"/>
      <c r="E62" s="110"/>
      <c r="F62" s="110"/>
      <c r="G62" s="110"/>
      <c r="H62" s="110"/>
      <c r="I62" s="110"/>
      <c r="J62" s="110"/>
      <c r="K62" s="110"/>
      <c r="L62" s="110"/>
      <c r="M62" s="91"/>
    </row>
    <row r="63" spans="1:13" ht="15" customHeight="1" x14ac:dyDescent="0.3">
      <c r="A63" s="241" t="s">
        <v>259</v>
      </c>
      <c r="B63" s="241"/>
      <c r="C63" s="241"/>
      <c r="D63" s="241"/>
      <c r="E63" s="241"/>
      <c r="F63" s="241"/>
      <c r="G63" s="241"/>
      <c r="H63" s="241"/>
      <c r="I63" s="241"/>
      <c r="J63" s="241"/>
      <c r="K63" s="241"/>
      <c r="L63" s="241"/>
      <c r="M63" s="241"/>
    </row>
    <row r="64" spans="1:13" ht="15" customHeight="1" x14ac:dyDescent="0.3">
      <c r="A64" s="241"/>
      <c r="B64" s="241"/>
      <c r="C64" s="241"/>
      <c r="D64" s="241"/>
      <c r="E64" s="241"/>
      <c r="F64" s="241"/>
      <c r="G64" s="241"/>
      <c r="H64" s="241"/>
      <c r="I64" s="241"/>
      <c r="J64" s="241"/>
      <c r="K64" s="241"/>
      <c r="L64" s="241"/>
      <c r="M64" s="241"/>
    </row>
    <row r="65" spans="1:13" ht="15" customHeight="1" x14ac:dyDescent="0.3">
      <c r="A65" s="241"/>
      <c r="B65" s="241"/>
      <c r="C65" s="241"/>
      <c r="D65" s="241"/>
      <c r="E65" s="241"/>
      <c r="F65" s="241"/>
      <c r="G65" s="241"/>
      <c r="H65" s="241"/>
      <c r="I65" s="241"/>
      <c r="J65" s="241"/>
      <c r="K65" s="241"/>
      <c r="L65" s="241"/>
      <c r="M65" s="241"/>
    </row>
    <row r="66" spans="1:13" ht="15" customHeight="1" x14ac:dyDescent="0.3">
      <c r="A66" s="241"/>
      <c r="B66" s="241"/>
      <c r="C66" s="241"/>
      <c r="D66" s="241"/>
      <c r="E66" s="241"/>
      <c r="F66" s="241"/>
      <c r="G66" s="241"/>
      <c r="H66" s="241"/>
      <c r="I66" s="241"/>
      <c r="J66" s="241"/>
      <c r="K66" s="241"/>
      <c r="L66" s="241"/>
      <c r="M66" s="241"/>
    </row>
    <row r="67" spans="1:13" ht="15" customHeight="1" x14ac:dyDescent="0.3">
      <c r="A67" s="241"/>
      <c r="B67" s="241"/>
      <c r="C67" s="241"/>
      <c r="D67" s="241"/>
      <c r="E67" s="241"/>
      <c r="F67" s="241"/>
      <c r="G67" s="241"/>
      <c r="H67" s="241"/>
      <c r="I67" s="241"/>
      <c r="J67" s="241"/>
      <c r="K67" s="241"/>
      <c r="L67" s="241"/>
      <c r="M67" s="241"/>
    </row>
    <row r="68" spans="1:13" ht="15" customHeight="1" x14ac:dyDescent="0.3">
      <c r="A68" s="241"/>
      <c r="B68" s="241"/>
      <c r="C68" s="241"/>
      <c r="D68" s="241"/>
      <c r="E68" s="241"/>
      <c r="F68" s="241"/>
      <c r="G68" s="241"/>
      <c r="H68" s="241"/>
      <c r="I68" s="241"/>
      <c r="J68" s="241"/>
      <c r="K68" s="241"/>
      <c r="L68" s="241"/>
      <c r="M68" s="241"/>
    </row>
    <row r="69" spans="1:13" ht="15" customHeight="1" x14ac:dyDescent="0.3">
      <c r="A69" s="108"/>
      <c r="B69" s="109"/>
      <c r="C69" s="105"/>
      <c r="D69" s="105"/>
      <c r="E69" s="105"/>
      <c r="F69" s="105"/>
      <c r="G69" s="105"/>
      <c r="H69" s="105"/>
      <c r="I69" s="105"/>
      <c r="J69" s="105"/>
      <c r="K69" s="105"/>
      <c r="L69" s="105"/>
      <c r="M69" s="105"/>
    </row>
    <row r="70" spans="1:13" x14ac:dyDescent="0.3">
      <c r="A70" s="238" t="s">
        <v>167</v>
      </c>
      <c r="B70" s="238"/>
      <c r="C70" s="238"/>
      <c r="D70" s="238"/>
      <c r="E70" s="238"/>
      <c r="F70" s="238"/>
      <c r="G70" s="238"/>
      <c r="H70" s="238"/>
      <c r="I70" s="238"/>
      <c r="J70" s="238"/>
      <c r="K70" s="238"/>
      <c r="L70" s="238"/>
      <c r="M70" s="238"/>
    </row>
    <row r="71" spans="1:13" x14ac:dyDescent="0.3">
      <c r="A71" s="91" t="s">
        <v>195</v>
      </c>
      <c r="B71" s="91"/>
      <c r="C71" s="91"/>
      <c r="D71" s="91"/>
      <c r="E71" s="91"/>
      <c r="F71" s="91"/>
      <c r="G71" s="91"/>
      <c r="H71" s="91"/>
      <c r="I71" s="91"/>
      <c r="J71" s="91"/>
      <c r="K71" s="91"/>
      <c r="L71" s="91"/>
      <c r="M71" s="91"/>
    </row>
    <row r="72" spans="1:13" x14ac:dyDescent="0.3">
      <c r="A72" s="91"/>
      <c r="B72" s="91"/>
      <c r="C72" s="91"/>
      <c r="D72" s="91"/>
      <c r="E72" s="91"/>
      <c r="F72" s="91"/>
      <c r="G72" s="91"/>
      <c r="H72" s="91"/>
      <c r="I72" s="91"/>
      <c r="J72" s="91"/>
      <c r="K72" s="91"/>
      <c r="L72" s="91"/>
      <c r="M72" s="91"/>
    </row>
    <row r="73" spans="1:13" x14ac:dyDescent="0.3">
      <c r="A73" s="284" t="s">
        <v>196</v>
      </c>
      <c r="B73" s="284"/>
      <c r="C73" s="284"/>
      <c r="D73" s="284"/>
      <c r="E73" s="284"/>
      <c r="F73" s="284"/>
      <c r="G73" s="284"/>
      <c r="H73" s="284"/>
      <c r="I73" s="284"/>
      <c r="J73" s="284"/>
      <c r="K73" s="284"/>
      <c r="L73" s="284"/>
      <c r="M73" s="284"/>
    </row>
    <row r="74" spans="1:13" x14ac:dyDescent="0.3">
      <c r="A74" s="285" t="s">
        <v>42</v>
      </c>
      <c r="B74" s="285"/>
      <c r="C74" s="285"/>
      <c r="D74" s="285"/>
      <c r="E74" s="285"/>
      <c r="F74" s="285"/>
      <c r="G74" s="285"/>
      <c r="H74" s="285"/>
      <c r="I74" s="285"/>
      <c r="J74" s="285"/>
      <c r="K74" s="285"/>
      <c r="L74" s="285"/>
      <c r="M74" s="285"/>
    </row>
    <row r="75" spans="1:13" x14ac:dyDescent="0.3">
      <c r="A75" s="285" t="s">
        <v>41</v>
      </c>
      <c r="B75" s="285"/>
      <c r="C75" s="285"/>
      <c r="D75" s="285"/>
      <c r="E75" s="285"/>
      <c r="F75" s="285"/>
      <c r="G75" s="285"/>
      <c r="H75" s="285"/>
      <c r="I75" s="285"/>
      <c r="J75" s="285"/>
      <c r="K75" s="285"/>
      <c r="L75" s="285"/>
      <c r="M75" s="285"/>
    </row>
    <row r="76" spans="1:13" x14ac:dyDescent="0.3">
      <c r="A76" s="285" t="s">
        <v>43</v>
      </c>
      <c r="B76" s="285"/>
      <c r="C76" s="285"/>
      <c r="D76" s="285"/>
      <c r="E76" s="285"/>
      <c r="F76" s="285"/>
      <c r="G76" s="285"/>
      <c r="H76" s="285"/>
      <c r="I76" s="285"/>
      <c r="J76" s="285"/>
      <c r="K76" s="285"/>
      <c r="L76" s="285"/>
      <c r="M76" s="285"/>
    </row>
    <row r="77" spans="1:13" x14ac:dyDescent="0.3">
      <c r="A77" s="285" t="s">
        <v>261</v>
      </c>
      <c r="B77" s="285"/>
      <c r="C77" s="285"/>
      <c r="D77" s="285"/>
      <c r="E77" s="285"/>
      <c r="F77" s="285"/>
      <c r="G77" s="285"/>
      <c r="H77" s="285"/>
      <c r="I77" s="285"/>
      <c r="J77" s="285"/>
      <c r="K77" s="285"/>
      <c r="L77" s="285"/>
      <c r="M77" s="285"/>
    </row>
    <row r="78" spans="1:13" x14ac:dyDescent="0.3">
      <c r="A78" s="285" t="s">
        <v>260</v>
      </c>
      <c r="B78" s="285"/>
      <c r="C78" s="285"/>
      <c r="D78" s="285"/>
      <c r="E78" s="285"/>
      <c r="F78" s="285"/>
      <c r="G78" s="285"/>
      <c r="H78" s="285"/>
      <c r="I78" s="285"/>
      <c r="J78" s="285"/>
      <c r="K78" s="285"/>
      <c r="L78" s="285"/>
      <c r="M78" s="285"/>
    </row>
    <row r="79" spans="1:13" x14ac:dyDescent="0.3">
      <c r="A79" s="285" t="s">
        <v>202</v>
      </c>
      <c r="B79" s="285"/>
      <c r="C79" s="285"/>
      <c r="D79" s="285"/>
      <c r="E79" s="285"/>
      <c r="F79" s="285"/>
      <c r="G79" s="285"/>
      <c r="H79" s="285"/>
      <c r="I79" s="285"/>
      <c r="J79" s="285"/>
      <c r="K79" s="285"/>
      <c r="L79" s="285"/>
      <c r="M79" s="285"/>
    </row>
    <row r="80" spans="1:13" x14ac:dyDescent="0.3">
      <c r="A80" s="285" t="s">
        <v>198</v>
      </c>
      <c r="B80" s="285"/>
      <c r="C80" s="285"/>
      <c r="D80" s="285"/>
      <c r="E80" s="285"/>
      <c r="F80" s="285"/>
      <c r="G80" s="285"/>
      <c r="H80" s="285"/>
      <c r="I80" s="285"/>
      <c r="J80" s="285"/>
      <c r="K80" s="285"/>
      <c r="L80" s="285"/>
      <c r="M80" s="285"/>
    </row>
    <row r="81" spans="1:15" x14ac:dyDescent="0.3">
      <c r="A81" s="93"/>
      <c r="B81" s="91"/>
      <c r="C81" s="91"/>
      <c r="D81" s="91"/>
      <c r="E81" s="91"/>
      <c r="F81" s="91"/>
      <c r="G81" s="91"/>
      <c r="H81" s="91"/>
      <c r="I81" s="91"/>
      <c r="J81" s="91"/>
      <c r="K81" s="91"/>
      <c r="L81" s="91"/>
      <c r="M81" s="91"/>
    </row>
    <row r="82" spans="1:15" x14ac:dyDescent="0.3">
      <c r="A82" s="92" t="s">
        <v>197</v>
      </c>
      <c r="B82" s="91"/>
      <c r="C82" s="91"/>
      <c r="D82" s="91"/>
      <c r="E82" s="91"/>
      <c r="F82" s="91"/>
      <c r="G82" s="91"/>
      <c r="H82" s="91"/>
      <c r="I82" s="91"/>
      <c r="J82" s="91"/>
      <c r="K82" s="91"/>
      <c r="L82" s="91"/>
      <c r="M82" s="91"/>
    </row>
    <row r="83" spans="1:15" x14ac:dyDescent="0.3">
      <c r="A83" s="276" t="s">
        <v>262</v>
      </c>
      <c r="B83" s="276"/>
      <c r="C83" s="276"/>
      <c r="D83" s="276"/>
      <c r="E83" s="276"/>
      <c r="F83" s="276"/>
      <c r="G83" s="276"/>
      <c r="H83" s="276"/>
      <c r="I83" s="276"/>
      <c r="J83" s="276"/>
      <c r="K83" s="276"/>
      <c r="L83" s="276"/>
      <c r="M83" s="276"/>
    </row>
    <row r="84" spans="1:15" x14ac:dyDescent="0.3">
      <c r="A84" s="276"/>
      <c r="B84" s="276"/>
      <c r="C84" s="276"/>
      <c r="D84" s="276"/>
      <c r="E84" s="276"/>
      <c r="F84" s="276"/>
      <c r="G84" s="276"/>
      <c r="H84" s="276"/>
      <c r="I84" s="276"/>
      <c r="J84" s="276"/>
      <c r="K84" s="276"/>
      <c r="L84" s="276"/>
      <c r="M84" s="276"/>
    </row>
    <row r="85" spans="1:15" x14ac:dyDescent="0.3">
      <c r="A85" s="285" t="s">
        <v>199</v>
      </c>
      <c r="B85" s="285"/>
      <c r="C85" s="285"/>
      <c r="D85" s="285"/>
      <c r="E85" s="285"/>
      <c r="F85" s="285"/>
      <c r="G85" s="285"/>
      <c r="H85" s="285"/>
      <c r="I85" s="285"/>
      <c r="J85" s="285"/>
      <c r="K85" s="285"/>
      <c r="L85" s="285"/>
      <c r="M85" s="285"/>
    </row>
    <row r="86" spans="1:15" ht="15" customHeight="1" x14ac:dyDescent="0.3">
      <c r="A86" s="276" t="s">
        <v>201</v>
      </c>
      <c r="B86" s="276"/>
      <c r="C86" s="276"/>
      <c r="D86" s="276"/>
      <c r="E86" s="276"/>
      <c r="F86" s="276"/>
      <c r="G86" s="276"/>
      <c r="H86" s="276"/>
      <c r="I86" s="276"/>
      <c r="J86" s="276"/>
      <c r="K86" s="276"/>
      <c r="L86" s="276"/>
      <c r="M86" s="276"/>
    </row>
    <row r="87" spans="1:15" ht="15" customHeight="1" x14ac:dyDescent="0.3">
      <c r="A87" s="276" t="s">
        <v>200</v>
      </c>
      <c r="B87" s="276"/>
      <c r="C87" s="276"/>
      <c r="D87" s="276"/>
      <c r="E87" s="276"/>
      <c r="F87" s="276"/>
      <c r="G87" s="276"/>
      <c r="H87" s="276"/>
      <c r="I87" s="276"/>
      <c r="J87" s="276"/>
      <c r="K87" s="276"/>
      <c r="L87" s="276"/>
      <c r="M87" s="276"/>
    </row>
    <row r="88" spans="1:15" ht="15" customHeight="1" x14ac:dyDescent="0.3">
      <c r="A88" s="276" t="s">
        <v>207</v>
      </c>
      <c r="B88" s="276"/>
      <c r="C88" s="276"/>
      <c r="D88" s="276"/>
      <c r="E88" s="276"/>
      <c r="F88" s="276"/>
      <c r="G88" s="276"/>
      <c r="H88" s="276"/>
      <c r="I88" s="276"/>
      <c r="J88" s="276"/>
      <c r="K88" s="276"/>
      <c r="L88" s="276"/>
      <c r="M88" s="276"/>
    </row>
    <row r="89" spans="1:15" x14ac:dyDescent="0.3">
      <c r="A89" s="276"/>
      <c r="B89" s="276"/>
      <c r="C89" s="276"/>
      <c r="D89" s="276"/>
      <c r="E89" s="276"/>
      <c r="F89" s="276"/>
      <c r="G89" s="276"/>
      <c r="H89" s="276"/>
      <c r="I89" s="276"/>
      <c r="J89" s="276"/>
      <c r="K89" s="276"/>
      <c r="L89" s="276"/>
      <c r="M89" s="276"/>
    </row>
    <row r="90" spans="1:15" x14ac:dyDescent="0.3">
      <c r="A90" s="276"/>
      <c r="B90" s="276"/>
      <c r="C90" s="276"/>
      <c r="D90" s="276"/>
      <c r="E90" s="276"/>
      <c r="F90" s="276"/>
      <c r="G90" s="276"/>
      <c r="H90" s="276"/>
      <c r="I90" s="276"/>
      <c r="J90" s="276"/>
      <c r="K90" s="276"/>
      <c r="L90" s="276"/>
      <c r="M90" s="276"/>
    </row>
    <row r="91" spans="1:15" ht="15" customHeight="1" x14ac:dyDescent="0.3">
      <c r="A91" s="316" t="s">
        <v>203</v>
      </c>
      <c r="B91" s="316"/>
      <c r="C91" s="316"/>
      <c r="D91" s="316"/>
      <c r="E91" s="316"/>
      <c r="F91" s="316"/>
      <c r="G91" s="316"/>
      <c r="H91" s="316"/>
      <c r="I91" s="316"/>
      <c r="J91" s="316"/>
      <c r="K91" s="316"/>
      <c r="L91" s="316"/>
      <c r="M91" s="316"/>
    </row>
    <row r="92" spans="1:15" x14ac:dyDescent="0.3">
      <c r="A92" s="316"/>
      <c r="B92" s="316"/>
      <c r="C92" s="316"/>
      <c r="D92" s="316"/>
      <c r="E92" s="316"/>
      <c r="F92" s="316"/>
      <c r="G92" s="316"/>
      <c r="H92" s="316"/>
      <c r="I92" s="316"/>
      <c r="J92" s="316"/>
      <c r="K92" s="316"/>
      <c r="L92" s="316"/>
      <c r="M92" s="316"/>
    </row>
    <row r="93" spans="1:15" x14ac:dyDescent="0.3">
      <c r="A93" s="91"/>
      <c r="B93" s="91"/>
      <c r="C93" s="91"/>
      <c r="D93" s="91"/>
      <c r="E93" s="91"/>
      <c r="F93" s="91"/>
      <c r="G93" s="91"/>
      <c r="H93" s="91"/>
      <c r="I93" s="91"/>
      <c r="J93" s="91"/>
      <c r="K93" s="91"/>
      <c r="L93" s="91"/>
      <c r="M93" s="91"/>
    </row>
    <row r="94" spans="1:15" x14ac:dyDescent="0.3">
      <c r="A94" s="238" t="s">
        <v>206</v>
      </c>
      <c r="B94" s="238"/>
      <c r="C94" s="238"/>
      <c r="D94" s="238"/>
      <c r="E94" s="238"/>
      <c r="F94" s="238"/>
      <c r="G94" s="238"/>
      <c r="H94" s="238"/>
      <c r="I94" s="238"/>
      <c r="J94" s="238"/>
      <c r="K94" s="238"/>
      <c r="L94" s="238"/>
      <c r="M94" s="238"/>
    </row>
    <row r="95" spans="1:15" ht="15" customHeight="1" x14ac:dyDescent="0.3">
      <c r="A95" s="106" t="s">
        <v>208</v>
      </c>
      <c r="B95" s="243" t="s">
        <v>77</v>
      </c>
      <c r="C95" s="283"/>
      <c r="D95" s="283"/>
      <c r="E95" s="283"/>
      <c r="F95" s="283"/>
      <c r="G95" s="283"/>
      <c r="H95" s="283"/>
      <c r="I95" s="283"/>
      <c r="J95" s="283"/>
      <c r="K95" s="283"/>
      <c r="L95" s="283"/>
      <c r="M95" s="283"/>
    </row>
    <row r="96" spans="1:15" ht="15" customHeight="1" x14ac:dyDescent="0.3">
      <c r="A96" s="242" t="s">
        <v>209</v>
      </c>
      <c r="B96" s="242"/>
      <c r="C96" s="242"/>
      <c r="D96" s="242"/>
      <c r="E96" s="242"/>
      <c r="F96" s="242"/>
      <c r="G96" s="242"/>
      <c r="H96" s="242"/>
      <c r="I96" s="242"/>
      <c r="J96" s="242"/>
      <c r="K96" s="242"/>
      <c r="L96" s="242"/>
      <c r="M96" s="242"/>
      <c r="N96" s="89"/>
      <c r="O96" s="89"/>
    </row>
    <row r="97" spans="1:15" ht="15" customHeight="1" x14ac:dyDescent="0.3">
      <c r="A97" s="276" t="s">
        <v>263</v>
      </c>
      <c r="B97" s="276"/>
      <c r="C97" s="276"/>
      <c r="D97" s="276"/>
      <c r="E97" s="276"/>
      <c r="F97" s="276"/>
      <c r="G97" s="276"/>
      <c r="H97" s="276"/>
      <c r="I97" s="276"/>
      <c r="J97" s="276"/>
      <c r="K97" s="276"/>
      <c r="L97" s="276"/>
      <c r="M97" s="276"/>
      <c r="N97" s="89"/>
      <c r="O97" s="89"/>
    </row>
    <row r="98" spans="1:15" ht="15" customHeight="1" x14ac:dyDescent="0.3">
      <c r="A98" s="276"/>
      <c r="B98" s="276"/>
      <c r="C98" s="276"/>
      <c r="D98" s="276"/>
      <c r="E98" s="276"/>
      <c r="F98" s="276"/>
      <c r="G98" s="276"/>
      <c r="H98" s="276"/>
      <c r="I98" s="276"/>
      <c r="J98" s="276"/>
      <c r="K98" s="276"/>
      <c r="L98" s="276"/>
      <c r="M98" s="276"/>
      <c r="N98" s="89"/>
      <c r="O98" s="89"/>
    </row>
    <row r="99" spans="1:15" s="90" customFormat="1" ht="15" customHeight="1" x14ac:dyDescent="0.3">
      <c r="A99" s="276" t="s">
        <v>210</v>
      </c>
      <c r="B99" s="242"/>
      <c r="C99" s="242"/>
      <c r="D99" s="242"/>
      <c r="E99" s="242"/>
      <c r="F99" s="242"/>
      <c r="G99" s="242"/>
      <c r="H99" s="242"/>
      <c r="I99" s="242"/>
      <c r="J99" s="242"/>
      <c r="K99" s="242"/>
      <c r="L99" s="242"/>
      <c r="M99" s="242"/>
    </row>
    <row r="100" spans="1:15" ht="15" customHeight="1" x14ac:dyDescent="0.3">
      <c r="A100" s="240"/>
      <c r="B100" s="240"/>
      <c r="C100" s="240"/>
      <c r="D100" s="240"/>
      <c r="E100" s="240"/>
      <c r="F100" s="240"/>
      <c r="G100" s="240"/>
      <c r="H100" s="240"/>
      <c r="I100" s="240"/>
      <c r="J100" s="240"/>
      <c r="K100" s="240"/>
      <c r="L100" s="240"/>
      <c r="M100" s="240"/>
    </row>
    <row r="101" spans="1:15" ht="15" customHeight="1" x14ac:dyDescent="0.3">
      <c r="A101" s="238" t="s">
        <v>264</v>
      </c>
      <c r="B101" s="238"/>
      <c r="C101" s="238"/>
      <c r="D101" s="238"/>
      <c r="E101" s="238"/>
      <c r="F101" s="238"/>
      <c r="G101" s="238"/>
      <c r="H101" s="238"/>
      <c r="I101" s="238"/>
      <c r="J101" s="238"/>
      <c r="K101" s="238"/>
      <c r="L101" s="238"/>
      <c r="M101" s="238"/>
    </row>
    <row r="102" spans="1:15" ht="15" customHeight="1" x14ac:dyDescent="0.3">
      <c r="A102" s="226" t="s">
        <v>231</v>
      </c>
      <c r="B102" s="226"/>
      <c r="C102" s="226"/>
      <c r="D102" s="226"/>
      <c r="E102" s="226"/>
      <c r="F102" s="226"/>
      <c r="G102" s="226"/>
      <c r="H102" s="226"/>
      <c r="I102" s="226"/>
      <c r="J102" s="226"/>
      <c r="K102" s="226"/>
      <c r="L102" s="226"/>
      <c r="M102" s="226"/>
    </row>
    <row r="103" spans="1:15" ht="15" customHeight="1" x14ac:dyDescent="0.3">
      <c r="A103" s="319" t="s">
        <v>185</v>
      </c>
      <c r="B103" s="319"/>
      <c r="C103" s="273" t="s">
        <v>227</v>
      </c>
      <c r="D103" s="273"/>
      <c r="E103" s="273"/>
      <c r="F103" s="273"/>
      <c r="G103" s="273"/>
      <c r="H103" s="273"/>
      <c r="I103" s="273"/>
      <c r="J103" s="273"/>
      <c r="K103" s="273"/>
      <c r="L103" s="273"/>
      <c r="M103" s="273"/>
    </row>
    <row r="104" spans="1:15" ht="15" customHeight="1" x14ac:dyDescent="0.3">
      <c r="A104" s="305"/>
      <c r="B104" s="305"/>
      <c r="C104" s="274"/>
      <c r="D104" s="274"/>
      <c r="E104" s="274"/>
      <c r="F104" s="274"/>
      <c r="G104" s="274"/>
      <c r="H104" s="274"/>
      <c r="I104" s="274"/>
      <c r="J104" s="274"/>
      <c r="K104" s="274"/>
      <c r="L104" s="274"/>
      <c r="M104" s="274"/>
    </row>
    <row r="105" spans="1:15" ht="15" customHeight="1" x14ac:dyDescent="0.3">
      <c r="A105" s="305"/>
      <c r="B105" s="305"/>
      <c r="C105" s="274" t="s">
        <v>265</v>
      </c>
      <c r="D105" s="274"/>
      <c r="E105" s="274"/>
      <c r="F105" s="274"/>
      <c r="G105" s="274"/>
      <c r="H105" s="274"/>
      <c r="I105" s="274"/>
      <c r="J105" s="274"/>
      <c r="K105" s="274"/>
      <c r="L105" s="274"/>
      <c r="M105" s="274"/>
    </row>
    <row r="106" spans="1:15" ht="15" customHeight="1" x14ac:dyDescent="0.3">
      <c r="A106" s="320"/>
      <c r="B106" s="320"/>
      <c r="C106" s="328" t="s">
        <v>235</v>
      </c>
      <c r="D106" s="328"/>
      <c r="E106" s="328"/>
      <c r="F106" s="328"/>
      <c r="G106" s="328"/>
      <c r="H106" s="328"/>
      <c r="I106" s="328"/>
      <c r="J106" s="328"/>
      <c r="K106" s="328"/>
      <c r="L106" s="328"/>
      <c r="M106" s="328"/>
    </row>
    <row r="107" spans="1:15" ht="15" customHeight="1" x14ac:dyDescent="0.3">
      <c r="A107" s="275" t="s">
        <v>186</v>
      </c>
      <c r="B107" s="275"/>
      <c r="C107" s="276" t="s">
        <v>234</v>
      </c>
      <c r="D107" s="276"/>
      <c r="E107" s="276"/>
      <c r="F107" s="276"/>
      <c r="G107" s="276"/>
      <c r="H107" s="276"/>
      <c r="I107" s="276"/>
      <c r="J107" s="276"/>
      <c r="K107" s="276"/>
      <c r="L107" s="276"/>
      <c r="M107" s="276"/>
    </row>
    <row r="108" spans="1:15" ht="15" customHeight="1" x14ac:dyDescent="0.3">
      <c r="A108" s="275"/>
      <c r="B108" s="275"/>
      <c r="C108" s="276"/>
      <c r="D108" s="276"/>
      <c r="E108" s="276"/>
      <c r="F108" s="276"/>
      <c r="G108" s="276"/>
      <c r="H108" s="276"/>
      <c r="I108" s="276"/>
      <c r="J108" s="276"/>
      <c r="K108" s="276"/>
      <c r="L108" s="276"/>
      <c r="M108" s="276"/>
    </row>
    <row r="109" spans="1:15" ht="15" customHeight="1" x14ac:dyDescent="0.3">
      <c r="A109" s="275"/>
      <c r="B109" s="275"/>
      <c r="C109" s="276"/>
      <c r="D109" s="276"/>
      <c r="E109" s="276"/>
      <c r="F109" s="276"/>
      <c r="G109" s="276"/>
      <c r="H109" s="276"/>
      <c r="I109" s="276"/>
      <c r="J109" s="276"/>
      <c r="K109" s="276"/>
      <c r="L109" s="276"/>
      <c r="M109" s="276"/>
    </row>
    <row r="110" spans="1:15" ht="15" customHeight="1" x14ac:dyDescent="0.3">
      <c r="A110" s="275"/>
      <c r="B110" s="275"/>
      <c r="C110" s="276"/>
      <c r="D110" s="276"/>
      <c r="E110" s="276"/>
      <c r="F110" s="276"/>
      <c r="G110" s="276"/>
      <c r="H110" s="276"/>
      <c r="I110" s="276"/>
      <c r="J110" s="276"/>
      <c r="K110" s="276"/>
      <c r="L110" s="276"/>
      <c r="M110" s="276"/>
    </row>
    <row r="111" spans="1:15" ht="15" customHeight="1" x14ac:dyDescent="0.3">
      <c r="A111" s="275"/>
      <c r="B111" s="275"/>
      <c r="C111" s="258" t="s">
        <v>233</v>
      </c>
      <c r="D111" s="258"/>
      <c r="E111" s="258"/>
      <c r="F111" s="258"/>
      <c r="G111" s="258"/>
      <c r="H111" s="258"/>
      <c r="I111" s="258"/>
      <c r="J111" s="258"/>
      <c r="K111" s="258"/>
      <c r="L111" s="258"/>
      <c r="M111" s="258"/>
    </row>
    <row r="112" spans="1:15" ht="15" customHeight="1" x14ac:dyDescent="0.3">
      <c r="A112" s="326" t="s">
        <v>187</v>
      </c>
      <c r="B112" s="326"/>
      <c r="C112" s="273" t="s">
        <v>237</v>
      </c>
      <c r="D112" s="273"/>
      <c r="E112" s="273"/>
      <c r="F112" s="273"/>
      <c r="G112" s="273"/>
      <c r="H112" s="273"/>
      <c r="I112" s="273"/>
      <c r="J112" s="273"/>
      <c r="K112" s="273"/>
      <c r="L112" s="273"/>
      <c r="M112" s="273"/>
    </row>
    <row r="113" spans="1:13" ht="15" customHeight="1" x14ac:dyDescent="0.3">
      <c r="A113" s="308"/>
      <c r="B113" s="308"/>
      <c r="C113" s="274"/>
      <c r="D113" s="274"/>
      <c r="E113" s="274"/>
      <c r="F113" s="274"/>
      <c r="G113" s="274"/>
      <c r="H113" s="274"/>
      <c r="I113" s="274"/>
      <c r="J113" s="274"/>
      <c r="K113" s="274"/>
      <c r="L113" s="274"/>
      <c r="M113" s="274"/>
    </row>
    <row r="114" spans="1:13" ht="15" customHeight="1" x14ac:dyDescent="0.3">
      <c r="A114" s="308"/>
      <c r="B114" s="308"/>
      <c r="C114" s="274"/>
      <c r="D114" s="274"/>
      <c r="E114" s="274"/>
      <c r="F114" s="274"/>
      <c r="G114" s="274"/>
      <c r="H114" s="274"/>
      <c r="I114" s="274"/>
      <c r="J114" s="274"/>
      <c r="K114" s="274"/>
      <c r="L114" s="274"/>
      <c r="M114" s="274"/>
    </row>
    <row r="115" spans="1:13" ht="15" customHeight="1" x14ac:dyDescent="0.3">
      <c r="A115" s="327"/>
      <c r="B115" s="327"/>
      <c r="C115" s="259" t="s">
        <v>236</v>
      </c>
      <c r="D115" s="260"/>
      <c r="E115" s="260"/>
      <c r="F115" s="260"/>
      <c r="G115" s="260"/>
      <c r="H115" s="260"/>
      <c r="I115" s="260"/>
      <c r="J115" s="260"/>
      <c r="K115" s="260"/>
      <c r="L115" s="260"/>
      <c r="M115" s="260"/>
    </row>
    <row r="116" spans="1:13" ht="15" customHeight="1" x14ac:dyDescent="0.3">
      <c r="A116" s="92"/>
      <c r="B116" s="91"/>
      <c r="C116" s="91"/>
      <c r="D116" s="91"/>
      <c r="E116" s="91"/>
      <c r="F116" s="91"/>
      <c r="G116" s="91"/>
      <c r="H116" s="91"/>
      <c r="I116" s="91"/>
      <c r="J116" s="91"/>
      <c r="K116" s="91"/>
      <c r="L116" s="91"/>
      <c r="M116" s="91"/>
    </row>
    <row r="117" spans="1:13" ht="15" customHeight="1" x14ac:dyDescent="0.3">
      <c r="A117" s="238" t="s">
        <v>282</v>
      </c>
      <c r="B117" s="238"/>
      <c r="C117" s="238"/>
      <c r="D117" s="238"/>
      <c r="E117" s="238"/>
      <c r="F117" s="238"/>
      <c r="G117" s="238"/>
      <c r="H117" s="238"/>
      <c r="I117" s="238"/>
      <c r="J117" s="238"/>
      <c r="K117" s="238"/>
      <c r="L117" s="238"/>
      <c r="M117" s="238"/>
    </row>
    <row r="118" spans="1:13" ht="15" customHeight="1" x14ac:dyDescent="0.3">
      <c r="A118" s="276" t="s">
        <v>288</v>
      </c>
      <c r="B118" s="276"/>
      <c r="C118" s="276"/>
      <c r="D118" s="276"/>
      <c r="E118" s="276"/>
      <c r="F118" s="276"/>
      <c r="G118" s="276"/>
      <c r="H118" s="276"/>
      <c r="I118" s="276"/>
      <c r="J118" s="276"/>
      <c r="K118" s="276"/>
      <c r="L118" s="276"/>
      <c r="M118" s="276"/>
    </row>
    <row r="119" spans="1:13" ht="15" customHeight="1" x14ac:dyDescent="0.3">
      <c r="A119" s="276"/>
      <c r="B119" s="276"/>
      <c r="C119" s="276"/>
      <c r="D119" s="276"/>
      <c r="E119" s="276"/>
      <c r="F119" s="276"/>
      <c r="G119" s="276"/>
      <c r="H119" s="276"/>
      <c r="I119" s="276"/>
      <c r="J119" s="276"/>
      <c r="K119" s="276"/>
      <c r="L119" s="276"/>
      <c r="M119" s="276"/>
    </row>
    <row r="120" spans="1:13" ht="15" customHeight="1" x14ac:dyDescent="0.3">
      <c r="A120" s="276" t="s">
        <v>283</v>
      </c>
      <c r="B120" s="276"/>
      <c r="C120" s="276"/>
      <c r="D120" s="276"/>
      <c r="E120" s="276"/>
      <c r="F120" s="276"/>
      <c r="G120" s="276"/>
      <c r="H120" s="276"/>
      <c r="I120" s="276"/>
      <c r="J120" s="276"/>
      <c r="K120" s="276"/>
      <c r="L120" s="276"/>
      <c r="M120" s="276"/>
    </row>
    <row r="121" spans="1:13" ht="15" customHeight="1" x14ac:dyDescent="0.3">
      <c r="A121" s="276"/>
      <c r="B121" s="276"/>
      <c r="C121" s="276"/>
      <c r="D121" s="276"/>
      <c r="E121" s="276"/>
      <c r="F121" s="276"/>
      <c r="G121" s="276"/>
      <c r="H121" s="276"/>
      <c r="I121" s="276"/>
      <c r="J121" s="276"/>
      <c r="K121" s="276"/>
      <c r="L121" s="276"/>
      <c r="M121" s="276"/>
    </row>
    <row r="122" spans="1:13" ht="15" customHeight="1" x14ac:dyDescent="0.3">
      <c r="A122" s="276" t="s">
        <v>289</v>
      </c>
      <c r="B122" s="276"/>
      <c r="C122" s="276"/>
      <c r="D122" s="276"/>
      <c r="E122" s="276"/>
      <c r="F122" s="276"/>
      <c r="G122" s="276"/>
      <c r="H122" s="276"/>
      <c r="I122" s="276"/>
      <c r="J122" s="276"/>
      <c r="K122" s="276"/>
      <c r="L122" s="276"/>
      <c r="M122" s="276"/>
    </row>
    <row r="123" spans="1:13" ht="15" customHeight="1" x14ac:dyDescent="0.3">
      <c r="A123" s="276" t="s">
        <v>284</v>
      </c>
      <c r="B123" s="276"/>
      <c r="C123" s="276"/>
      <c r="D123" s="276"/>
      <c r="E123" s="276"/>
      <c r="F123" s="276"/>
      <c r="G123" s="276"/>
      <c r="H123" s="276"/>
      <c r="I123" s="276"/>
      <c r="J123" s="276"/>
      <c r="K123" s="276"/>
      <c r="L123" s="276"/>
      <c r="M123" s="276"/>
    </row>
    <row r="124" spans="1:13" ht="15" customHeight="1" x14ac:dyDescent="0.3">
      <c r="A124" s="276" t="s">
        <v>285</v>
      </c>
      <c r="B124" s="276"/>
      <c r="C124" s="276"/>
      <c r="D124" s="276"/>
      <c r="E124" s="276"/>
      <c r="F124" s="276"/>
      <c r="G124" s="276"/>
      <c r="H124" s="276"/>
      <c r="I124" s="276"/>
      <c r="J124" s="276"/>
      <c r="K124" s="276"/>
      <c r="L124" s="276"/>
      <c r="M124" s="276"/>
    </row>
    <row r="125" spans="1:13" ht="15" customHeight="1" x14ac:dyDescent="0.3">
      <c r="A125" s="276" t="s">
        <v>286</v>
      </c>
      <c r="B125" s="276"/>
      <c r="C125" s="276"/>
      <c r="D125" s="276"/>
      <c r="E125" s="276"/>
      <c r="F125" s="276"/>
      <c r="G125" s="276"/>
      <c r="H125" s="276"/>
      <c r="I125" s="276"/>
      <c r="J125" s="276"/>
      <c r="K125" s="276"/>
      <c r="L125" s="276"/>
      <c r="M125" s="276"/>
    </row>
    <row r="126" spans="1:13" ht="15" customHeight="1" x14ac:dyDescent="0.3">
      <c r="A126" s="240"/>
      <c r="B126" s="240"/>
      <c r="C126" s="240"/>
      <c r="D126" s="240"/>
      <c r="E126" s="240"/>
      <c r="F126" s="240"/>
      <c r="G126" s="240"/>
      <c r="H126" s="240"/>
      <c r="I126" s="240"/>
      <c r="J126" s="240"/>
      <c r="K126" s="240"/>
      <c r="L126" s="240"/>
      <c r="M126" s="240"/>
    </row>
    <row r="127" spans="1:13" ht="15" customHeight="1" x14ac:dyDescent="0.3">
      <c r="A127" s="238" t="s">
        <v>213</v>
      </c>
      <c r="B127" s="238"/>
      <c r="C127" s="238"/>
      <c r="D127" s="238"/>
      <c r="E127" s="238"/>
      <c r="F127" s="238"/>
      <c r="G127" s="238"/>
      <c r="H127" s="238"/>
      <c r="I127" s="238"/>
      <c r="J127" s="238"/>
      <c r="K127" s="238"/>
      <c r="L127" s="238"/>
      <c r="M127" s="238"/>
    </row>
    <row r="128" spans="1:13" ht="15" customHeight="1" x14ac:dyDescent="0.3">
      <c r="A128" s="285" t="s">
        <v>219</v>
      </c>
      <c r="B128" s="285"/>
      <c r="C128" s="285"/>
      <c r="D128" s="285"/>
      <c r="E128" s="285"/>
      <c r="F128" s="285"/>
      <c r="G128" s="285"/>
      <c r="H128" s="285"/>
      <c r="I128" s="285"/>
      <c r="J128" s="285"/>
      <c r="K128" s="285"/>
      <c r="L128" s="285"/>
      <c r="M128" s="285"/>
    </row>
    <row r="129" spans="1:13" ht="15" customHeight="1" x14ac:dyDescent="0.3">
      <c r="A129" s="285" t="s">
        <v>266</v>
      </c>
      <c r="B129" s="285"/>
      <c r="C129" s="285"/>
      <c r="D129" s="285"/>
      <c r="E129" s="285"/>
      <c r="F129" s="285"/>
      <c r="G129" s="285"/>
      <c r="H129" s="285"/>
      <c r="I129" s="285"/>
      <c r="J129" s="285"/>
      <c r="K129" s="285"/>
      <c r="L129" s="285"/>
      <c r="M129" s="285"/>
    </row>
    <row r="130" spans="1:13" ht="15" customHeight="1" x14ac:dyDescent="0.3">
      <c r="A130" s="276" t="s">
        <v>269</v>
      </c>
      <c r="B130" s="276"/>
      <c r="C130" s="276"/>
      <c r="D130" s="276"/>
      <c r="E130" s="276"/>
      <c r="F130" s="276"/>
      <c r="G130" s="276"/>
      <c r="H130" s="276"/>
      <c r="I130" s="276"/>
      <c r="J130" s="276"/>
      <c r="K130" s="276"/>
      <c r="L130" s="276"/>
      <c r="M130" s="276"/>
    </row>
    <row r="131" spans="1:13" ht="15" customHeight="1" x14ac:dyDescent="0.3">
      <c r="A131" s="276"/>
      <c r="B131" s="276"/>
      <c r="C131" s="276"/>
      <c r="D131" s="276"/>
      <c r="E131" s="276"/>
      <c r="F131" s="276"/>
      <c r="G131" s="276"/>
      <c r="H131" s="276"/>
      <c r="I131" s="276"/>
      <c r="J131" s="276"/>
      <c r="K131" s="276"/>
      <c r="L131" s="276"/>
      <c r="M131" s="276"/>
    </row>
    <row r="132" spans="1:13" ht="15" customHeight="1" x14ac:dyDescent="0.3">
      <c r="A132" s="276" t="s">
        <v>228</v>
      </c>
      <c r="B132" s="276"/>
      <c r="C132" s="276"/>
      <c r="D132" s="276"/>
      <c r="E132" s="276"/>
      <c r="F132" s="276"/>
      <c r="G132" s="276"/>
      <c r="H132" s="276"/>
      <c r="I132" s="276"/>
      <c r="J132" s="276"/>
      <c r="K132" s="276"/>
      <c r="L132" s="276"/>
      <c r="M132" s="276"/>
    </row>
    <row r="133" spans="1:13" ht="15" customHeight="1" x14ac:dyDescent="0.3">
      <c r="A133" s="276"/>
      <c r="B133" s="276"/>
      <c r="C133" s="276"/>
      <c r="D133" s="276"/>
      <c r="E133" s="276"/>
      <c r="F133" s="276"/>
      <c r="G133" s="276"/>
      <c r="H133" s="276"/>
      <c r="I133" s="276"/>
      <c r="J133" s="276"/>
      <c r="K133" s="276"/>
      <c r="L133" s="276"/>
      <c r="M133" s="276"/>
    </row>
    <row r="134" spans="1:13" ht="15" customHeight="1" x14ac:dyDescent="0.3">
      <c r="A134" s="92"/>
      <c r="B134" s="91"/>
      <c r="C134" s="91"/>
      <c r="D134" s="91"/>
      <c r="E134" s="91"/>
      <c r="F134" s="91"/>
      <c r="G134" s="91"/>
      <c r="H134" s="91"/>
      <c r="I134" s="91"/>
      <c r="J134" s="91"/>
      <c r="K134" s="91"/>
      <c r="L134" s="91"/>
      <c r="M134" s="91"/>
    </row>
    <row r="135" spans="1:13" ht="15" customHeight="1" x14ac:dyDescent="0.3">
      <c r="A135" s="238" t="s">
        <v>211</v>
      </c>
      <c r="B135" s="238"/>
      <c r="C135" s="238"/>
      <c r="D135" s="238"/>
      <c r="E135" s="238"/>
      <c r="F135" s="238"/>
      <c r="G135" s="238"/>
      <c r="H135" s="238"/>
      <c r="I135" s="238"/>
      <c r="J135" s="238"/>
      <c r="K135" s="238"/>
      <c r="L135" s="238"/>
      <c r="M135" s="238"/>
    </row>
    <row r="136" spans="1:13" ht="15" customHeight="1" x14ac:dyDescent="0.3">
      <c r="A136" s="283" t="s">
        <v>229</v>
      </c>
      <c r="B136" s="283"/>
      <c r="C136" s="283"/>
      <c r="D136" s="283"/>
      <c r="E136" s="283"/>
      <c r="F136" s="283"/>
      <c r="G136" s="283"/>
      <c r="H136" s="283"/>
      <c r="I136" s="283"/>
      <c r="J136" s="283"/>
      <c r="K136" s="283"/>
      <c r="L136" s="283"/>
      <c r="M136" s="283"/>
    </row>
    <row r="137" spans="1:13" ht="15" customHeight="1" x14ac:dyDescent="0.3">
      <c r="A137" s="315" t="s">
        <v>230</v>
      </c>
      <c r="B137" s="315"/>
      <c r="C137" s="315"/>
      <c r="D137" s="315"/>
      <c r="E137" s="315"/>
      <c r="F137" s="315"/>
      <c r="G137" s="315"/>
      <c r="H137" s="315"/>
      <c r="I137" s="315"/>
      <c r="J137" s="315"/>
      <c r="K137" s="315"/>
      <c r="L137" s="315"/>
      <c r="M137" s="315"/>
    </row>
    <row r="138" spans="1:13" ht="15" customHeight="1" x14ac:dyDescent="0.3">
      <c r="A138" s="91"/>
      <c r="B138" s="91"/>
      <c r="C138" s="91"/>
      <c r="D138" s="91"/>
      <c r="E138" s="91"/>
      <c r="F138" s="91"/>
      <c r="G138" s="91"/>
      <c r="H138" s="91"/>
      <c r="I138" s="91"/>
      <c r="J138" s="91"/>
      <c r="K138" s="91"/>
      <c r="L138" s="91"/>
      <c r="M138" s="91"/>
    </row>
    <row r="139" spans="1:13" ht="15" customHeight="1" x14ac:dyDescent="0.3">
      <c r="A139" s="238" t="s">
        <v>181</v>
      </c>
      <c r="B139" s="238"/>
      <c r="C139" s="238"/>
      <c r="D139" s="238"/>
      <c r="E139" s="238"/>
      <c r="F139" s="238"/>
      <c r="G139" s="238"/>
      <c r="H139" s="238"/>
      <c r="I139" s="238"/>
      <c r="J139" s="238"/>
      <c r="K139" s="238"/>
      <c r="L139" s="238"/>
      <c r="M139" s="238"/>
    </row>
    <row r="140" spans="1:13" ht="15" customHeight="1" x14ac:dyDescent="0.3">
      <c r="A140" s="282" t="s">
        <v>217</v>
      </c>
      <c r="B140" s="241"/>
      <c r="C140" s="241"/>
      <c r="D140" s="241"/>
      <c r="E140" s="241"/>
      <c r="F140" s="241"/>
      <c r="G140" s="241"/>
      <c r="H140" s="241"/>
      <c r="I140" s="241"/>
      <c r="J140" s="241"/>
      <c r="K140" s="241"/>
      <c r="L140" s="241"/>
      <c r="M140" s="241"/>
    </row>
    <row r="141" spans="1:13" ht="15" customHeight="1" x14ac:dyDescent="0.3">
      <c r="A141" s="241"/>
      <c r="B141" s="241"/>
      <c r="C141" s="241"/>
      <c r="D141" s="241"/>
      <c r="E141" s="241"/>
      <c r="F141" s="241"/>
      <c r="G141" s="241"/>
      <c r="H141" s="241"/>
      <c r="I141" s="241"/>
      <c r="J141" s="241"/>
      <c r="K141" s="241"/>
      <c r="L141" s="241"/>
      <c r="M141" s="241"/>
    </row>
    <row r="142" spans="1:13" ht="15" customHeight="1" x14ac:dyDescent="0.3">
      <c r="A142" s="241"/>
      <c r="B142" s="241"/>
      <c r="C142" s="241"/>
      <c r="D142" s="241"/>
      <c r="E142" s="241"/>
      <c r="F142" s="241"/>
      <c r="G142" s="241"/>
      <c r="H142" s="241"/>
      <c r="I142" s="241"/>
      <c r="J142" s="241"/>
      <c r="K142" s="241"/>
      <c r="L142" s="241"/>
      <c r="M142" s="241"/>
    </row>
    <row r="143" spans="1:13" ht="15" customHeight="1" x14ac:dyDescent="0.3">
      <c r="A143" s="241"/>
      <c r="B143" s="241"/>
      <c r="C143" s="241"/>
      <c r="D143" s="241"/>
      <c r="E143" s="241"/>
      <c r="F143" s="241"/>
      <c r="G143" s="241"/>
      <c r="H143" s="241"/>
      <c r="I143" s="241"/>
      <c r="J143" s="241"/>
      <c r="K143" s="241"/>
      <c r="L143" s="241"/>
      <c r="M143" s="241"/>
    </row>
    <row r="144" spans="1:13" ht="15" customHeight="1" x14ac:dyDescent="0.3">
      <c r="A144" s="241"/>
      <c r="B144" s="241"/>
      <c r="C144" s="241"/>
      <c r="D144" s="241"/>
      <c r="E144" s="241"/>
      <c r="F144" s="241"/>
      <c r="G144" s="241"/>
      <c r="H144" s="241"/>
      <c r="I144" s="241"/>
      <c r="J144" s="241"/>
      <c r="K144" s="241"/>
      <c r="L144" s="241"/>
      <c r="M144" s="241"/>
    </row>
    <row r="145" spans="1:13" ht="15" customHeight="1" x14ac:dyDescent="0.3">
      <c r="A145" s="241"/>
      <c r="B145" s="241"/>
      <c r="C145" s="241"/>
      <c r="D145" s="241"/>
      <c r="E145" s="241"/>
      <c r="F145" s="241"/>
      <c r="G145" s="241"/>
      <c r="H145" s="241"/>
      <c r="I145" s="241"/>
      <c r="J145" s="241"/>
      <c r="K145" s="241"/>
      <c r="L145" s="241"/>
      <c r="M145" s="241"/>
    </row>
    <row r="146" spans="1:13" ht="15" customHeight="1" x14ac:dyDescent="0.3">
      <c r="A146" s="238" t="s">
        <v>212</v>
      </c>
      <c r="B146" s="238"/>
      <c r="C146" s="238"/>
      <c r="D146" s="238"/>
      <c r="E146" s="238"/>
      <c r="F146" s="238"/>
      <c r="G146" s="238"/>
      <c r="H146" s="238"/>
      <c r="I146" s="238"/>
      <c r="J146" s="238"/>
      <c r="K146" s="238"/>
      <c r="L146" s="238"/>
      <c r="M146" s="238"/>
    </row>
    <row r="147" spans="1:13" ht="15" customHeight="1" x14ac:dyDescent="0.3">
      <c r="A147" s="281" t="s">
        <v>159</v>
      </c>
      <c r="B147" s="281"/>
      <c r="C147" s="281"/>
      <c r="D147" s="281"/>
      <c r="E147" s="281"/>
      <c r="F147" s="281"/>
      <c r="G147" s="281"/>
      <c r="H147" s="281"/>
      <c r="I147" s="281"/>
      <c r="J147" s="281"/>
      <c r="K147" s="281"/>
      <c r="L147" s="281"/>
      <c r="M147" s="281"/>
    </row>
    <row r="148" spans="1:13" ht="15" customHeight="1" x14ac:dyDescent="0.3">
      <c r="A148" s="281" t="s">
        <v>160</v>
      </c>
      <c r="B148" s="281"/>
      <c r="C148" s="281"/>
      <c r="D148" s="281"/>
      <c r="E148" s="281"/>
      <c r="F148" s="281"/>
      <c r="G148" s="281"/>
      <c r="H148" s="281"/>
      <c r="I148" s="281"/>
      <c r="J148" s="281"/>
      <c r="K148" s="281"/>
      <c r="L148" s="281"/>
      <c r="M148" s="281"/>
    </row>
    <row r="149" spans="1:13" ht="15" customHeight="1" x14ac:dyDescent="0.3">
      <c r="A149" s="281" t="s">
        <v>306</v>
      </c>
      <c r="B149" s="281"/>
      <c r="C149" s="281"/>
      <c r="D149" s="281"/>
      <c r="E149" s="281"/>
      <c r="F149" s="281"/>
      <c r="G149" s="281"/>
      <c r="H149" s="281"/>
      <c r="I149" s="281"/>
      <c r="J149" s="281"/>
      <c r="K149" s="281"/>
      <c r="L149" s="281"/>
      <c r="M149" s="281"/>
    </row>
    <row r="150" spans="1:13" ht="15" customHeight="1" x14ac:dyDescent="0.3">
      <c r="A150" s="281" t="s">
        <v>307</v>
      </c>
      <c r="B150" s="281"/>
      <c r="C150" s="281"/>
      <c r="D150" s="281"/>
      <c r="E150" s="281"/>
      <c r="F150" s="281"/>
      <c r="G150" s="281"/>
      <c r="H150" s="281"/>
      <c r="I150" s="281"/>
      <c r="J150" s="281"/>
      <c r="K150" s="281"/>
      <c r="L150" s="281"/>
      <c r="M150" s="281"/>
    </row>
  </sheetData>
  <sheetProtection algorithmName="SHA-512" hashValue="Vj8PSc5VTTPf2S0hVV1Gsa+uCX6VVksesm9XiVEzn8C3gQRVXzhFGsYANsG/seahnXPkwzDdtlaIa65anm/C7Q==" saltValue="4xHuB/SJc8e7kA4gFL3NaQ==" spinCount="100000" sheet="1" objects="1" selectLockedCells="1" selectUnlockedCells="1"/>
  <mergeCells count="110">
    <mergeCell ref="A146:M146"/>
    <mergeCell ref="A117:M117"/>
    <mergeCell ref="A120:M121"/>
    <mergeCell ref="A91:M92"/>
    <mergeCell ref="A86:M86"/>
    <mergeCell ref="A16:M16"/>
    <mergeCell ref="C46:M48"/>
    <mergeCell ref="A135:M135"/>
    <mergeCell ref="A132:M133"/>
    <mergeCell ref="A101:M101"/>
    <mergeCell ref="A130:M131"/>
    <mergeCell ref="A102:M102"/>
    <mergeCell ref="A127:M127"/>
    <mergeCell ref="A128:M128"/>
    <mergeCell ref="A129:M129"/>
    <mergeCell ref="C112:M114"/>
    <mergeCell ref="C105:M105"/>
    <mergeCell ref="C107:M110"/>
    <mergeCell ref="A103:B106"/>
    <mergeCell ref="A34:M35"/>
    <mergeCell ref="J56:L59"/>
    <mergeCell ref="F56:G59"/>
    <mergeCell ref="A112:B115"/>
    <mergeCell ref="C106:M106"/>
    <mergeCell ref="A11:M11"/>
    <mergeCell ref="A147:M147"/>
    <mergeCell ref="A126:M126"/>
    <mergeCell ref="A118:M119"/>
    <mergeCell ref="A122:M122"/>
    <mergeCell ref="A123:M123"/>
    <mergeCell ref="A124:M124"/>
    <mergeCell ref="A125:M125"/>
    <mergeCell ref="D50:E51"/>
    <mergeCell ref="F50:G51"/>
    <mergeCell ref="H50:I51"/>
    <mergeCell ref="F54:G55"/>
    <mergeCell ref="H54:I55"/>
    <mergeCell ref="B32:M32"/>
    <mergeCell ref="B33:M33"/>
    <mergeCell ref="A38:M39"/>
    <mergeCell ref="A37:M37"/>
    <mergeCell ref="A40:B42"/>
    <mergeCell ref="C40:M42"/>
    <mergeCell ref="A43:B45"/>
    <mergeCell ref="C43:M45"/>
    <mergeCell ref="A46:B48"/>
    <mergeCell ref="J50:L51"/>
    <mergeCell ref="A137:M137"/>
    <mergeCell ref="A150:M150"/>
    <mergeCell ref="A139:M139"/>
    <mergeCell ref="A140:M145"/>
    <mergeCell ref="A149:M149"/>
    <mergeCell ref="A94:M94"/>
    <mergeCell ref="B95:M95"/>
    <mergeCell ref="A97:M98"/>
    <mergeCell ref="A100:M100"/>
    <mergeCell ref="A63:M68"/>
    <mergeCell ref="A83:M84"/>
    <mergeCell ref="A73:M73"/>
    <mergeCell ref="A74:M74"/>
    <mergeCell ref="A75:M75"/>
    <mergeCell ref="A76:M76"/>
    <mergeCell ref="A78:M78"/>
    <mergeCell ref="A77:M77"/>
    <mergeCell ref="A79:M79"/>
    <mergeCell ref="A80:M80"/>
    <mergeCell ref="A85:M85"/>
    <mergeCell ref="A87:M87"/>
    <mergeCell ref="A88:M90"/>
    <mergeCell ref="A96:M96"/>
    <mergeCell ref="A148:M148"/>
    <mergeCell ref="A136:M136"/>
    <mergeCell ref="C111:M111"/>
    <mergeCell ref="C115:M115"/>
    <mergeCell ref="H56:I59"/>
    <mergeCell ref="F60:G61"/>
    <mergeCell ref="H60:I61"/>
    <mergeCell ref="B56:C59"/>
    <mergeCell ref="B60:C61"/>
    <mergeCell ref="D56:E59"/>
    <mergeCell ref="D60:E61"/>
    <mergeCell ref="C103:M104"/>
    <mergeCell ref="A107:B111"/>
    <mergeCell ref="A99:M99"/>
    <mergeCell ref="A70:M70"/>
    <mergeCell ref="J60:L61"/>
    <mergeCell ref="B52:C53"/>
    <mergeCell ref="D52:E53"/>
    <mergeCell ref="F52:G53"/>
    <mergeCell ref="H52:I53"/>
    <mergeCell ref="A7:M9"/>
    <mergeCell ref="C2:L4"/>
    <mergeCell ref="C5:L5"/>
    <mergeCell ref="A21:M21"/>
    <mergeCell ref="A29:M29"/>
    <mergeCell ref="A12:M12"/>
    <mergeCell ref="A6:M6"/>
    <mergeCell ref="A36:M36"/>
    <mergeCell ref="A10:M10"/>
    <mergeCell ref="A17:M17"/>
    <mergeCell ref="A30:M30"/>
    <mergeCell ref="A22:M22"/>
    <mergeCell ref="A23:M27"/>
    <mergeCell ref="A18:M20"/>
    <mergeCell ref="A28:M28"/>
    <mergeCell ref="B31:M31"/>
    <mergeCell ref="J52:L55"/>
    <mergeCell ref="D54:E55"/>
    <mergeCell ref="B54:C55"/>
    <mergeCell ref="A13:M15"/>
  </mergeCells>
  <hyperlinks>
    <hyperlink ref="A147" r:id="rId1"/>
    <hyperlink ref="A147:M147" r:id="rId2" display="Guide sur le gaspillage alimentaire en restauration collective"/>
    <hyperlink ref="A148" r:id="rId3"/>
    <hyperlink ref="A149:M149" r:id="rId4" display="Site Optigede reprenant l'ensemble des outils pour les pesées (tableur + memo des pesées)"/>
    <hyperlink ref="A150:M150" r:id="rId5" display="BàO dédiée aux établissements scolaires secondaires"/>
  </hyperlinks>
  <pageMargins left="0.7" right="0.7" top="0.75" bottom="0.75" header="0.3" footer="0.3"/>
  <pageSetup paperSize="9" scale="47" fitToHeight="2" orientation="landscape"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BF91"/>
  <sheetViews>
    <sheetView zoomScale="70" zoomScaleNormal="70" workbookViewId="0">
      <pane xSplit="5" topLeftCell="F1" activePane="topRight" state="frozen"/>
      <selection activeCell="A43" sqref="A43:M43"/>
      <selection pane="topRight" activeCell="E1" sqref="E1"/>
    </sheetView>
  </sheetViews>
  <sheetFormatPr baseColWidth="10" defaultColWidth="11.44140625" defaultRowHeight="13.8" x14ac:dyDescent="0.3"/>
  <cols>
    <col min="1" max="1" width="1.5546875" style="184" customWidth="1"/>
    <col min="2" max="2" width="11.44140625" style="185"/>
    <col min="3" max="3" width="29.5546875" style="185" customWidth="1"/>
    <col min="4" max="4" width="28.6640625" style="185" customWidth="1"/>
    <col min="5" max="5" width="23.44140625" style="185" customWidth="1"/>
    <col min="6" max="45" width="15.6640625" style="185" customWidth="1"/>
    <col min="46" max="46" width="1" style="185" customWidth="1"/>
    <col min="47" max="47" width="11.44140625" style="185"/>
    <col min="48" max="57" width="11.44140625" style="187"/>
    <col min="58" max="16384" width="11.44140625" style="185"/>
  </cols>
  <sheetData>
    <row r="1" spans="1:46" s="193" customFormat="1" ht="36.75" customHeight="1" thickTop="1" x14ac:dyDescent="0.25">
      <c r="A1" s="199"/>
      <c r="B1" s="375" t="s">
        <v>101</v>
      </c>
      <c r="C1" s="434" t="s">
        <v>17</v>
      </c>
      <c r="D1" s="435"/>
      <c r="E1" s="56" t="s">
        <v>278</v>
      </c>
      <c r="G1" s="22"/>
      <c r="H1" s="21"/>
      <c r="I1" s="22"/>
      <c r="J1" s="22"/>
      <c r="K1" s="22"/>
      <c r="L1" s="22"/>
      <c r="M1" s="22"/>
      <c r="N1" s="22"/>
      <c r="O1" s="22"/>
      <c r="P1" s="22"/>
      <c r="Q1" s="22"/>
      <c r="R1" s="22"/>
      <c r="S1" s="22"/>
      <c r="T1" s="22"/>
      <c r="U1" s="22"/>
      <c r="V1" s="22"/>
      <c r="W1" s="22"/>
      <c r="X1" s="22"/>
      <c r="Y1" s="22"/>
    </row>
    <row r="2" spans="1:46" s="193" customFormat="1" ht="36.75" customHeight="1" x14ac:dyDescent="0.25">
      <c r="A2" s="199"/>
      <c r="B2" s="376"/>
      <c r="C2" s="436" t="s">
        <v>89</v>
      </c>
      <c r="D2" s="437"/>
      <c r="E2" s="58">
        <v>49000</v>
      </c>
      <c r="G2" s="22"/>
      <c r="H2" s="21"/>
      <c r="I2" s="22"/>
      <c r="J2" s="22"/>
      <c r="K2" s="22"/>
      <c r="L2" s="22"/>
      <c r="M2" s="22"/>
      <c r="N2" s="22"/>
      <c r="O2" s="22"/>
      <c r="P2" s="22"/>
      <c r="Q2" s="22"/>
      <c r="R2" s="22"/>
      <c r="S2" s="22"/>
      <c r="T2" s="22"/>
      <c r="U2" s="22"/>
      <c r="V2" s="22"/>
      <c r="W2" s="22"/>
      <c r="X2" s="22"/>
      <c r="Y2" s="22"/>
    </row>
    <row r="3" spans="1:46" s="193" customFormat="1" ht="36.75" customHeight="1" x14ac:dyDescent="0.25">
      <c r="A3" s="199"/>
      <c r="B3" s="376"/>
      <c r="C3" s="436" t="s">
        <v>31</v>
      </c>
      <c r="D3" s="437"/>
      <c r="E3" s="57"/>
      <c r="G3" s="22"/>
      <c r="H3" s="22"/>
      <c r="I3" s="22"/>
      <c r="J3" s="22"/>
      <c r="K3" s="22"/>
      <c r="L3" s="22"/>
      <c r="M3" s="22"/>
      <c r="N3" s="22"/>
      <c r="O3" s="22"/>
      <c r="P3" s="22"/>
      <c r="Q3" s="22"/>
      <c r="R3" s="22"/>
      <c r="S3" s="22"/>
      <c r="T3" s="22"/>
      <c r="U3" s="22"/>
      <c r="V3" s="22"/>
      <c r="W3" s="22"/>
      <c r="X3" s="22"/>
      <c r="Y3" s="22"/>
    </row>
    <row r="4" spans="1:46" s="193" customFormat="1" ht="36.75" customHeight="1" x14ac:dyDescent="0.25">
      <c r="A4" s="199"/>
      <c r="B4" s="376"/>
      <c r="C4" s="436" t="s">
        <v>14</v>
      </c>
      <c r="D4" s="437"/>
      <c r="E4" s="57" t="s">
        <v>93</v>
      </c>
      <c r="G4" s="22"/>
      <c r="H4" s="22"/>
      <c r="I4" s="22"/>
      <c r="J4" s="22"/>
      <c r="K4" s="22"/>
      <c r="L4" s="22"/>
      <c r="M4" s="22"/>
      <c r="N4" s="22"/>
      <c r="O4" s="22"/>
      <c r="P4" s="22"/>
      <c r="Q4" s="22"/>
      <c r="R4" s="22"/>
      <c r="S4" s="22"/>
      <c r="T4" s="22"/>
      <c r="U4" s="22"/>
      <c r="V4" s="22"/>
      <c r="W4" s="22"/>
      <c r="X4" s="22"/>
      <c r="Y4" s="22"/>
    </row>
    <row r="5" spans="1:46" s="193" customFormat="1" ht="36.75" customHeight="1" x14ac:dyDescent="0.25">
      <c r="A5" s="199"/>
      <c r="B5" s="376"/>
      <c r="C5" s="438" t="s">
        <v>95</v>
      </c>
      <c r="D5" s="439"/>
      <c r="E5" s="58" t="s">
        <v>79</v>
      </c>
      <c r="G5" s="22"/>
      <c r="H5" s="22"/>
      <c r="I5" s="22"/>
      <c r="J5" s="22"/>
      <c r="K5" s="22"/>
      <c r="L5" s="22"/>
      <c r="M5" s="22"/>
      <c r="N5" s="22"/>
      <c r="O5" s="22"/>
      <c r="P5" s="22"/>
      <c r="Q5" s="22"/>
      <c r="R5" s="22"/>
      <c r="S5" s="22"/>
      <c r="T5" s="22"/>
      <c r="U5" s="22"/>
      <c r="V5" s="22"/>
      <c r="W5" s="22"/>
      <c r="X5" s="22"/>
      <c r="Y5" s="22"/>
    </row>
    <row r="6" spans="1:46" s="193" customFormat="1" ht="36.75" customHeight="1" x14ac:dyDescent="0.25">
      <c r="A6" s="199"/>
      <c r="B6" s="376"/>
      <c r="C6" s="436" t="s">
        <v>15</v>
      </c>
      <c r="D6" s="437"/>
      <c r="E6" s="58" t="s">
        <v>16</v>
      </c>
      <c r="G6" s="22"/>
      <c r="H6" s="22"/>
      <c r="I6" s="22"/>
      <c r="J6" s="22"/>
      <c r="K6" s="22"/>
      <c r="L6" s="22"/>
      <c r="M6" s="22"/>
      <c r="N6" s="22"/>
      <c r="O6" s="22"/>
      <c r="P6" s="22"/>
      <c r="Q6" s="22"/>
      <c r="R6" s="22"/>
      <c r="S6" s="22"/>
      <c r="T6" s="22"/>
      <c r="U6" s="22"/>
      <c r="V6" s="22"/>
      <c r="W6" s="22"/>
      <c r="X6" s="22"/>
      <c r="Y6" s="22"/>
    </row>
    <row r="7" spans="1:46" s="193" customFormat="1" ht="36.75" customHeight="1" thickBot="1" x14ac:dyDescent="0.3">
      <c r="A7" s="199"/>
      <c r="B7" s="377"/>
      <c r="C7" s="440" t="s">
        <v>281</v>
      </c>
      <c r="D7" s="441"/>
      <c r="E7" s="180"/>
      <c r="G7" s="22"/>
      <c r="H7" s="22"/>
      <c r="I7" s="22"/>
      <c r="J7" s="22"/>
      <c r="K7" s="22"/>
      <c r="L7" s="22"/>
      <c r="M7" s="22"/>
      <c r="N7" s="22"/>
      <c r="O7" s="22"/>
      <c r="P7" s="22"/>
      <c r="Q7" s="22"/>
      <c r="R7" s="22"/>
      <c r="S7" s="22"/>
      <c r="T7" s="22"/>
      <c r="U7" s="22"/>
      <c r="V7" s="22"/>
      <c r="W7" s="22"/>
      <c r="X7" s="22"/>
      <c r="Y7" s="22"/>
    </row>
    <row r="8" spans="1:46" s="187" customFormat="1" ht="35.25" customHeight="1" thickTop="1" x14ac:dyDescent="0.3">
      <c r="A8" s="199"/>
      <c r="B8" s="442"/>
      <c r="C8" s="442"/>
      <c r="D8" s="442"/>
      <c r="E8" s="442"/>
      <c r="F8" s="442"/>
      <c r="G8" s="442"/>
      <c r="H8" s="442"/>
      <c r="I8" s="442"/>
      <c r="J8" s="442"/>
      <c r="K8" s="442"/>
      <c r="L8" s="442"/>
      <c r="M8" s="442"/>
      <c r="N8" s="442"/>
      <c r="O8" s="442"/>
      <c r="P8" s="442"/>
      <c r="Q8" s="442"/>
      <c r="R8" s="442"/>
      <c r="S8" s="442"/>
      <c r="T8" s="442"/>
      <c r="U8" s="442"/>
      <c r="V8" s="442"/>
      <c r="W8" s="442"/>
      <c r="X8" s="442"/>
      <c r="Y8" s="442"/>
    </row>
    <row r="9" spans="1:46" s="187" customFormat="1" ht="3.75" customHeight="1" thickBot="1" x14ac:dyDescent="0.35">
      <c r="A9" s="199"/>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row>
    <row r="10" spans="1:46" s="187" customFormat="1" ht="21.75" customHeight="1" thickTop="1" x14ac:dyDescent="0.3">
      <c r="A10" s="199"/>
      <c r="B10" s="457" t="s">
        <v>107</v>
      </c>
      <c r="C10" s="458"/>
      <c r="D10" s="23" t="s">
        <v>105</v>
      </c>
      <c r="E10" s="23" t="s">
        <v>106</v>
      </c>
      <c r="F10" s="461" t="s">
        <v>88</v>
      </c>
      <c r="G10" s="382"/>
      <c r="H10" s="382" t="s">
        <v>84</v>
      </c>
      <c r="I10" s="382"/>
      <c r="J10" s="382" t="s">
        <v>85</v>
      </c>
      <c r="K10" s="382"/>
      <c r="L10" s="382" t="s">
        <v>86</v>
      </c>
      <c r="M10" s="382"/>
      <c r="N10" s="382" t="s">
        <v>87</v>
      </c>
      <c r="O10" s="382"/>
      <c r="P10" s="382" t="s">
        <v>88</v>
      </c>
      <c r="Q10" s="382"/>
      <c r="R10" s="382" t="s">
        <v>84</v>
      </c>
      <c r="S10" s="382"/>
      <c r="T10" s="382" t="s">
        <v>85</v>
      </c>
      <c r="U10" s="382"/>
      <c r="V10" s="382" t="s">
        <v>86</v>
      </c>
      <c r="W10" s="382"/>
      <c r="X10" s="382" t="s">
        <v>87</v>
      </c>
      <c r="Y10" s="383"/>
      <c r="Z10" s="411" t="s">
        <v>88</v>
      </c>
      <c r="AA10" s="382"/>
      <c r="AB10" s="382" t="s">
        <v>84</v>
      </c>
      <c r="AC10" s="382"/>
      <c r="AD10" s="382" t="s">
        <v>85</v>
      </c>
      <c r="AE10" s="382"/>
      <c r="AF10" s="382" t="s">
        <v>86</v>
      </c>
      <c r="AG10" s="382"/>
      <c r="AH10" s="382" t="s">
        <v>87</v>
      </c>
      <c r="AI10" s="382"/>
      <c r="AJ10" s="382" t="s">
        <v>88</v>
      </c>
      <c r="AK10" s="382"/>
      <c r="AL10" s="382" t="s">
        <v>84</v>
      </c>
      <c r="AM10" s="382"/>
      <c r="AN10" s="382" t="s">
        <v>85</v>
      </c>
      <c r="AO10" s="382"/>
      <c r="AP10" s="382" t="s">
        <v>86</v>
      </c>
      <c r="AQ10" s="382"/>
      <c r="AR10" s="382" t="s">
        <v>87</v>
      </c>
      <c r="AS10" s="409"/>
      <c r="AT10" s="195"/>
    </row>
    <row r="11" spans="1:46" s="187" customFormat="1" ht="32.25" customHeight="1" x14ac:dyDescent="0.3">
      <c r="A11" s="199"/>
      <c r="B11" s="459"/>
      <c r="C11" s="460"/>
      <c r="D11" s="181">
        <v>43255</v>
      </c>
      <c r="E11" s="181">
        <v>43263</v>
      </c>
      <c r="F11" s="462"/>
      <c r="G11" s="384"/>
      <c r="H11" s="384"/>
      <c r="I11" s="384"/>
      <c r="J11" s="384"/>
      <c r="K11" s="384"/>
      <c r="L11" s="384"/>
      <c r="M11" s="384"/>
      <c r="N11" s="384"/>
      <c r="O11" s="384"/>
      <c r="P11" s="384"/>
      <c r="Q11" s="384"/>
      <c r="R11" s="384"/>
      <c r="S11" s="384"/>
      <c r="T11" s="384"/>
      <c r="U11" s="384"/>
      <c r="V11" s="384"/>
      <c r="W11" s="384"/>
      <c r="X11" s="384"/>
      <c r="Y11" s="385"/>
      <c r="Z11" s="412"/>
      <c r="AA11" s="384"/>
      <c r="AB11" s="384"/>
      <c r="AC11" s="384"/>
      <c r="AD11" s="384"/>
      <c r="AE11" s="384"/>
      <c r="AF11" s="384"/>
      <c r="AG11" s="384"/>
      <c r="AH11" s="384"/>
      <c r="AI11" s="384"/>
      <c r="AJ11" s="384"/>
      <c r="AK11" s="384"/>
      <c r="AL11" s="384"/>
      <c r="AM11" s="384"/>
      <c r="AN11" s="384"/>
      <c r="AO11" s="384"/>
      <c r="AP11" s="384"/>
      <c r="AQ11" s="384"/>
      <c r="AR11" s="384"/>
      <c r="AS11" s="410"/>
      <c r="AT11" s="195"/>
    </row>
    <row r="12" spans="1:46" s="187" customFormat="1" ht="39.9" customHeight="1" x14ac:dyDescent="0.3">
      <c r="A12" s="199"/>
      <c r="B12" s="454" t="s">
        <v>102</v>
      </c>
      <c r="C12" s="453" t="s">
        <v>0</v>
      </c>
      <c r="D12" s="360" t="s">
        <v>1</v>
      </c>
      <c r="E12" s="360"/>
      <c r="F12" s="386" t="s">
        <v>48</v>
      </c>
      <c r="G12" s="386"/>
      <c r="H12" s="386" t="s">
        <v>44</v>
      </c>
      <c r="I12" s="386"/>
      <c r="J12" s="386" t="s">
        <v>47</v>
      </c>
      <c r="K12" s="386"/>
      <c r="L12" s="386" t="s">
        <v>58</v>
      </c>
      <c r="M12" s="386"/>
      <c r="N12" s="386" t="s">
        <v>55</v>
      </c>
      <c r="O12" s="386"/>
      <c r="P12" s="386"/>
      <c r="Q12" s="386"/>
      <c r="R12" s="386"/>
      <c r="S12" s="386"/>
      <c r="T12" s="386"/>
      <c r="U12" s="386"/>
      <c r="V12" s="386"/>
      <c r="W12" s="386"/>
      <c r="X12" s="386"/>
      <c r="Y12" s="386"/>
      <c r="Z12" s="407"/>
      <c r="AA12" s="386"/>
      <c r="AB12" s="386"/>
      <c r="AC12" s="386"/>
      <c r="AD12" s="386"/>
      <c r="AE12" s="386"/>
      <c r="AF12" s="386"/>
      <c r="AG12" s="386"/>
      <c r="AH12" s="386"/>
      <c r="AI12" s="386"/>
      <c r="AJ12" s="386"/>
      <c r="AK12" s="386"/>
      <c r="AL12" s="386"/>
      <c r="AM12" s="386"/>
      <c r="AN12" s="386"/>
      <c r="AO12" s="386"/>
      <c r="AP12" s="386"/>
      <c r="AQ12" s="386"/>
      <c r="AR12" s="405"/>
      <c r="AS12" s="406"/>
      <c r="AT12" s="195"/>
    </row>
    <row r="13" spans="1:46" s="187" customFormat="1" ht="39.9" customHeight="1" x14ac:dyDescent="0.3">
      <c r="A13" s="199"/>
      <c r="B13" s="454"/>
      <c r="C13" s="453"/>
      <c r="D13" s="360" t="s">
        <v>2</v>
      </c>
      <c r="E13" s="360"/>
      <c r="F13" s="386" t="s">
        <v>277</v>
      </c>
      <c r="G13" s="386"/>
      <c r="H13" s="386" t="s">
        <v>146</v>
      </c>
      <c r="I13" s="386"/>
      <c r="J13" s="386" t="s">
        <v>147</v>
      </c>
      <c r="K13" s="386"/>
      <c r="L13" s="386" t="s">
        <v>59</v>
      </c>
      <c r="M13" s="386"/>
      <c r="N13" s="386" t="s">
        <v>279</v>
      </c>
      <c r="O13" s="386"/>
      <c r="P13" s="386"/>
      <c r="Q13" s="386"/>
      <c r="R13" s="386"/>
      <c r="S13" s="386"/>
      <c r="T13" s="386"/>
      <c r="U13" s="386"/>
      <c r="V13" s="386"/>
      <c r="W13" s="386"/>
      <c r="X13" s="386"/>
      <c r="Y13" s="386"/>
      <c r="Z13" s="407"/>
      <c r="AA13" s="386"/>
      <c r="AB13" s="386"/>
      <c r="AC13" s="386"/>
      <c r="AD13" s="386"/>
      <c r="AE13" s="386"/>
      <c r="AF13" s="386"/>
      <c r="AG13" s="386"/>
      <c r="AH13" s="386"/>
      <c r="AI13" s="386"/>
      <c r="AJ13" s="386"/>
      <c r="AK13" s="386"/>
      <c r="AL13" s="386"/>
      <c r="AM13" s="386"/>
      <c r="AN13" s="386"/>
      <c r="AO13" s="386"/>
      <c r="AP13" s="386"/>
      <c r="AQ13" s="386"/>
      <c r="AR13" s="405"/>
      <c r="AS13" s="406"/>
      <c r="AT13" s="195"/>
    </row>
    <row r="14" spans="1:46" s="187" customFormat="1" ht="39.9" customHeight="1" x14ac:dyDescent="0.3">
      <c r="A14" s="199"/>
      <c r="B14" s="454"/>
      <c r="C14" s="453"/>
      <c r="D14" s="360" t="s">
        <v>3</v>
      </c>
      <c r="E14" s="360"/>
      <c r="F14" s="386" t="s">
        <v>62</v>
      </c>
      <c r="G14" s="386"/>
      <c r="H14" s="386" t="s">
        <v>57</v>
      </c>
      <c r="I14" s="386"/>
      <c r="J14" s="386" t="s">
        <v>56</v>
      </c>
      <c r="K14" s="386"/>
      <c r="L14" s="386" t="s">
        <v>53</v>
      </c>
      <c r="M14" s="386"/>
      <c r="N14" s="386" t="s">
        <v>280</v>
      </c>
      <c r="O14" s="386"/>
      <c r="P14" s="386"/>
      <c r="Q14" s="386"/>
      <c r="R14" s="386"/>
      <c r="S14" s="386"/>
      <c r="T14" s="386"/>
      <c r="U14" s="386"/>
      <c r="V14" s="386"/>
      <c r="W14" s="386"/>
      <c r="X14" s="386"/>
      <c r="Y14" s="386"/>
      <c r="Z14" s="407"/>
      <c r="AA14" s="386"/>
      <c r="AB14" s="386"/>
      <c r="AC14" s="386"/>
      <c r="AD14" s="386"/>
      <c r="AE14" s="386"/>
      <c r="AF14" s="386"/>
      <c r="AG14" s="386"/>
      <c r="AH14" s="386"/>
      <c r="AI14" s="386"/>
      <c r="AJ14" s="386"/>
      <c r="AK14" s="386"/>
      <c r="AL14" s="386"/>
      <c r="AM14" s="386"/>
      <c r="AN14" s="386"/>
      <c r="AO14" s="386"/>
      <c r="AP14" s="386"/>
      <c r="AQ14" s="386"/>
      <c r="AR14" s="405"/>
      <c r="AS14" s="406"/>
      <c r="AT14" s="195"/>
    </row>
    <row r="15" spans="1:46" s="187" customFormat="1" ht="39.9" customHeight="1" x14ac:dyDescent="0.3">
      <c r="A15" s="199"/>
      <c r="B15" s="454"/>
      <c r="C15" s="453"/>
      <c r="D15" s="360" t="s">
        <v>24</v>
      </c>
      <c r="E15" s="360"/>
      <c r="F15" s="386" t="s">
        <v>49</v>
      </c>
      <c r="G15" s="386"/>
      <c r="H15" s="386" t="s">
        <v>45</v>
      </c>
      <c r="I15" s="386"/>
      <c r="J15" s="386" t="s">
        <v>51</v>
      </c>
      <c r="K15" s="386"/>
      <c r="L15" s="386" t="s">
        <v>72</v>
      </c>
      <c r="M15" s="386"/>
      <c r="N15" s="386" t="s">
        <v>71</v>
      </c>
      <c r="O15" s="386"/>
      <c r="P15" s="386"/>
      <c r="Q15" s="386"/>
      <c r="R15" s="386"/>
      <c r="S15" s="386"/>
      <c r="T15" s="386"/>
      <c r="U15" s="386"/>
      <c r="V15" s="386"/>
      <c r="W15" s="386"/>
      <c r="X15" s="386"/>
      <c r="Y15" s="386"/>
      <c r="Z15" s="407"/>
      <c r="AA15" s="386"/>
      <c r="AB15" s="386"/>
      <c r="AC15" s="386"/>
      <c r="AD15" s="386"/>
      <c r="AE15" s="386"/>
      <c r="AF15" s="386"/>
      <c r="AG15" s="386"/>
      <c r="AH15" s="386"/>
      <c r="AI15" s="386"/>
      <c r="AJ15" s="386"/>
      <c r="AK15" s="386"/>
      <c r="AL15" s="386"/>
      <c r="AM15" s="386"/>
      <c r="AN15" s="386"/>
      <c r="AO15" s="386"/>
      <c r="AP15" s="386"/>
      <c r="AQ15" s="386"/>
      <c r="AR15" s="405"/>
      <c r="AS15" s="406"/>
      <c r="AT15" s="195"/>
    </row>
    <row r="16" spans="1:46" s="187" customFormat="1" ht="39.9" customHeight="1" x14ac:dyDescent="0.3">
      <c r="A16" s="199"/>
      <c r="B16" s="454"/>
      <c r="C16" s="453"/>
      <c r="D16" s="360" t="s">
        <v>4</v>
      </c>
      <c r="E16" s="360"/>
      <c r="F16" s="386" t="s">
        <v>50</v>
      </c>
      <c r="G16" s="386"/>
      <c r="H16" s="386" t="s">
        <v>46</v>
      </c>
      <c r="I16" s="386"/>
      <c r="J16" s="386" t="s">
        <v>50</v>
      </c>
      <c r="K16" s="386"/>
      <c r="L16" s="386" t="s">
        <v>52</v>
      </c>
      <c r="M16" s="386"/>
      <c r="N16" s="386" t="s">
        <v>54</v>
      </c>
      <c r="O16" s="386"/>
      <c r="P16" s="386"/>
      <c r="Q16" s="386"/>
      <c r="R16" s="386"/>
      <c r="S16" s="386"/>
      <c r="T16" s="386"/>
      <c r="U16" s="386"/>
      <c r="V16" s="386"/>
      <c r="W16" s="386"/>
      <c r="X16" s="386"/>
      <c r="Y16" s="386"/>
      <c r="Z16" s="407"/>
      <c r="AA16" s="386"/>
      <c r="AB16" s="386"/>
      <c r="AC16" s="386"/>
      <c r="AD16" s="386"/>
      <c r="AE16" s="386"/>
      <c r="AF16" s="386"/>
      <c r="AG16" s="386"/>
      <c r="AH16" s="386"/>
      <c r="AI16" s="386"/>
      <c r="AJ16" s="386"/>
      <c r="AK16" s="386"/>
      <c r="AL16" s="386"/>
      <c r="AM16" s="386"/>
      <c r="AN16" s="386"/>
      <c r="AO16" s="386"/>
      <c r="AP16" s="386"/>
      <c r="AQ16" s="386"/>
      <c r="AR16" s="405"/>
      <c r="AS16" s="406"/>
      <c r="AT16" s="195"/>
    </row>
    <row r="17" spans="1:58" s="187" customFormat="1" ht="39.9" customHeight="1" x14ac:dyDescent="0.3">
      <c r="A17" s="199"/>
      <c r="B17" s="454"/>
      <c r="C17" s="453"/>
      <c r="D17" s="430" t="s">
        <v>103</v>
      </c>
      <c r="E17" s="430"/>
      <c r="F17" s="405" t="s">
        <v>23</v>
      </c>
      <c r="G17" s="405"/>
      <c r="H17" s="405" t="s">
        <v>152</v>
      </c>
      <c r="I17" s="405"/>
      <c r="J17" s="405" t="s">
        <v>19</v>
      </c>
      <c r="K17" s="405"/>
      <c r="L17" s="405" t="s">
        <v>26</v>
      </c>
      <c r="M17" s="405"/>
      <c r="N17" s="405" t="s">
        <v>21</v>
      </c>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6"/>
      <c r="AT17" s="195"/>
    </row>
    <row r="18" spans="1:58" s="187" customFormat="1" ht="39.9" customHeight="1" x14ac:dyDescent="0.3">
      <c r="A18" s="199"/>
      <c r="B18" s="454"/>
      <c r="C18" s="453"/>
      <c r="D18" s="430" t="s">
        <v>104</v>
      </c>
      <c r="E18" s="430"/>
      <c r="F18" s="405" t="s">
        <v>152</v>
      </c>
      <c r="G18" s="405"/>
      <c r="H18" s="405"/>
      <c r="I18" s="405"/>
      <c r="J18" s="405" t="s">
        <v>22</v>
      </c>
      <c r="K18" s="405"/>
      <c r="L18" s="405" t="s">
        <v>21</v>
      </c>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6"/>
      <c r="AT18" s="195"/>
    </row>
    <row r="19" spans="1:58" s="187" customFormat="1" ht="39.9" customHeight="1" x14ac:dyDescent="0.3">
      <c r="A19" s="199"/>
      <c r="B19" s="454"/>
      <c r="C19" s="379" t="s">
        <v>148</v>
      </c>
      <c r="D19" s="379"/>
      <c r="E19" s="379"/>
      <c r="F19" s="381">
        <v>160</v>
      </c>
      <c r="G19" s="381"/>
      <c r="H19" s="380">
        <v>155</v>
      </c>
      <c r="I19" s="380"/>
      <c r="J19" s="380">
        <v>110</v>
      </c>
      <c r="K19" s="380"/>
      <c r="L19" s="380">
        <v>152</v>
      </c>
      <c r="M19" s="380"/>
      <c r="N19" s="380">
        <v>172</v>
      </c>
      <c r="O19" s="380"/>
      <c r="P19" s="380"/>
      <c r="Q19" s="380"/>
      <c r="R19" s="380"/>
      <c r="S19" s="380"/>
      <c r="T19" s="380"/>
      <c r="U19" s="380"/>
      <c r="V19" s="380"/>
      <c r="W19" s="380"/>
      <c r="X19" s="380"/>
      <c r="Y19" s="380"/>
      <c r="Z19" s="404"/>
      <c r="AA19" s="381"/>
      <c r="AB19" s="380"/>
      <c r="AC19" s="380"/>
      <c r="AD19" s="380"/>
      <c r="AE19" s="380"/>
      <c r="AF19" s="380"/>
      <c r="AG19" s="380"/>
      <c r="AH19" s="380"/>
      <c r="AI19" s="380"/>
      <c r="AJ19" s="380"/>
      <c r="AK19" s="380"/>
      <c r="AL19" s="380"/>
      <c r="AM19" s="380"/>
      <c r="AN19" s="380"/>
      <c r="AO19" s="380"/>
      <c r="AP19" s="380"/>
      <c r="AQ19" s="380"/>
      <c r="AR19" s="380"/>
      <c r="AS19" s="402"/>
      <c r="AT19" s="195"/>
    </row>
    <row r="20" spans="1:58" s="187" customFormat="1" ht="39.9" customHeight="1" x14ac:dyDescent="0.3">
      <c r="A20" s="199"/>
      <c r="B20" s="454"/>
      <c r="C20" s="456" t="s">
        <v>127</v>
      </c>
      <c r="D20" s="456"/>
      <c r="E20" s="456"/>
      <c r="F20" s="380"/>
      <c r="G20" s="380"/>
      <c r="H20" s="380">
        <v>80</v>
      </c>
      <c r="I20" s="380"/>
      <c r="J20" s="380"/>
      <c r="K20" s="380"/>
      <c r="L20" s="380">
        <v>100</v>
      </c>
      <c r="M20" s="380"/>
      <c r="N20" s="380">
        <v>52.64</v>
      </c>
      <c r="O20" s="380"/>
      <c r="P20" s="380"/>
      <c r="Q20" s="380"/>
      <c r="R20" s="380"/>
      <c r="S20" s="380"/>
      <c r="T20" s="380"/>
      <c r="U20" s="380"/>
      <c r="V20" s="380"/>
      <c r="W20" s="380"/>
      <c r="X20" s="380"/>
      <c r="Y20" s="380"/>
      <c r="Z20" s="403"/>
      <c r="AA20" s="380"/>
      <c r="AB20" s="380"/>
      <c r="AC20" s="380"/>
      <c r="AD20" s="380"/>
      <c r="AE20" s="380"/>
      <c r="AF20" s="380"/>
      <c r="AG20" s="380"/>
      <c r="AH20" s="380"/>
      <c r="AI20" s="380"/>
      <c r="AJ20" s="380"/>
      <c r="AK20" s="380"/>
      <c r="AL20" s="380"/>
      <c r="AM20" s="380"/>
      <c r="AN20" s="380"/>
      <c r="AO20" s="380"/>
      <c r="AP20" s="380"/>
      <c r="AQ20" s="380"/>
      <c r="AR20" s="380"/>
      <c r="AS20" s="402"/>
      <c r="AT20" s="195"/>
    </row>
    <row r="21" spans="1:58" s="187" customFormat="1" ht="39.9" customHeight="1" x14ac:dyDescent="0.3">
      <c r="A21" s="199"/>
      <c r="B21" s="455"/>
      <c r="C21" s="388" t="s">
        <v>220</v>
      </c>
      <c r="D21" s="388"/>
      <c r="E21" s="388"/>
      <c r="F21" s="387"/>
      <c r="G21" s="387"/>
      <c r="H21" s="387">
        <v>1.8</v>
      </c>
      <c r="I21" s="387"/>
      <c r="J21" s="387"/>
      <c r="K21" s="387"/>
      <c r="L21" s="387"/>
      <c r="M21" s="387"/>
      <c r="N21" s="387">
        <v>2.41</v>
      </c>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195"/>
    </row>
    <row r="22" spans="1:58" s="196" customFormat="1" ht="4.5" customHeight="1" thickBot="1" x14ac:dyDescent="0.3">
      <c r="A22" s="199"/>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195"/>
    </row>
    <row r="23" spans="1:58" s="187" customFormat="1" ht="49.5" customHeight="1" thickTop="1" x14ac:dyDescent="0.3">
      <c r="A23" s="199"/>
      <c r="B23" s="369" t="s">
        <v>97</v>
      </c>
      <c r="C23" s="372" t="s">
        <v>245</v>
      </c>
      <c r="D23" s="378" t="s">
        <v>249</v>
      </c>
      <c r="E23" s="378"/>
      <c r="F23" s="329"/>
      <c r="G23" s="329"/>
      <c r="H23" s="329">
        <v>1.6</v>
      </c>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30"/>
      <c r="AS23" s="331"/>
      <c r="AT23" s="195"/>
    </row>
    <row r="24" spans="1:58" s="197" customFormat="1" ht="49.5" customHeight="1" thickBot="1" x14ac:dyDescent="0.35">
      <c r="A24" s="199"/>
      <c r="B24" s="370"/>
      <c r="C24" s="373"/>
      <c r="D24" s="396" t="s">
        <v>247</v>
      </c>
      <c r="E24" s="397"/>
      <c r="F24" s="336">
        <v>19</v>
      </c>
      <c r="G24" s="337"/>
      <c r="H24" s="336">
        <v>16</v>
      </c>
      <c r="I24" s="337"/>
      <c r="J24" s="336"/>
      <c r="K24" s="337"/>
      <c r="L24" s="336"/>
      <c r="M24" s="337"/>
      <c r="N24" s="336"/>
      <c r="O24" s="337"/>
      <c r="P24" s="336"/>
      <c r="Q24" s="337"/>
      <c r="R24" s="336"/>
      <c r="S24" s="337"/>
      <c r="T24" s="336"/>
      <c r="U24" s="337"/>
      <c r="V24" s="336"/>
      <c r="W24" s="337"/>
      <c r="X24" s="336"/>
      <c r="Y24" s="337"/>
      <c r="Z24" s="336"/>
      <c r="AA24" s="337"/>
      <c r="AB24" s="336"/>
      <c r="AC24" s="337"/>
      <c r="AD24" s="336"/>
      <c r="AE24" s="337"/>
      <c r="AF24" s="336"/>
      <c r="AG24" s="337"/>
      <c r="AH24" s="336"/>
      <c r="AI24" s="337"/>
      <c r="AJ24" s="336"/>
      <c r="AK24" s="337"/>
      <c r="AL24" s="336"/>
      <c r="AM24" s="337"/>
      <c r="AN24" s="336"/>
      <c r="AO24" s="337"/>
      <c r="AP24" s="336"/>
      <c r="AQ24" s="337"/>
      <c r="AR24" s="367"/>
      <c r="AS24" s="391"/>
      <c r="AT24" s="195"/>
      <c r="AU24" s="187"/>
      <c r="AV24" s="187"/>
      <c r="AW24" s="187"/>
      <c r="AX24" s="187"/>
      <c r="AY24" s="187"/>
      <c r="AZ24" s="187"/>
      <c r="BA24" s="187"/>
      <c r="BB24" s="187"/>
      <c r="BC24" s="187"/>
      <c r="BD24" s="187"/>
      <c r="BE24" s="187"/>
    </row>
    <row r="25" spans="1:58" s="187" customFormat="1" ht="60" customHeight="1" thickTop="1" thickBot="1" x14ac:dyDescent="0.35">
      <c r="A25" s="199"/>
      <c r="B25" s="371"/>
      <c r="C25" s="374"/>
      <c r="D25" s="392" t="s">
        <v>246</v>
      </c>
      <c r="E25" s="393"/>
      <c r="F25" s="332">
        <f>SUM(F23+F24)</f>
        <v>19</v>
      </c>
      <c r="G25" s="333"/>
      <c r="H25" s="332">
        <f>SUM(H23+H24)</f>
        <v>17.600000000000001</v>
      </c>
      <c r="I25" s="333"/>
      <c r="J25" s="332">
        <f>SUM(J23+J24)</f>
        <v>0</v>
      </c>
      <c r="K25" s="333"/>
      <c r="L25" s="332">
        <f>SUM(L23+L24)</f>
        <v>0</v>
      </c>
      <c r="M25" s="333"/>
      <c r="N25" s="332">
        <f>SUM(N23+N24)</f>
        <v>0</v>
      </c>
      <c r="O25" s="333"/>
      <c r="P25" s="332">
        <f>SUM(P23+P24)</f>
        <v>0</v>
      </c>
      <c r="Q25" s="333"/>
      <c r="R25" s="332">
        <f>SUM(R23+R24)</f>
        <v>0</v>
      </c>
      <c r="S25" s="333"/>
      <c r="T25" s="332">
        <f>SUM(T23+T24)</f>
        <v>0</v>
      </c>
      <c r="U25" s="333"/>
      <c r="V25" s="332">
        <f>SUM(V23+V24)</f>
        <v>0</v>
      </c>
      <c r="W25" s="333"/>
      <c r="X25" s="332">
        <f>SUM(X23+X24)</f>
        <v>0</v>
      </c>
      <c r="Y25" s="333"/>
      <c r="Z25" s="332">
        <f>SUM(Z23+Z24)</f>
        <v>0</v>
      </c>
      <c r="AA25" s="333"/>
      <c r="AB25" s="332">
        <f>SUM(AB23+AB24)</f>
        <v>0</v>
      </c>
      <c r="AC25" s="333"/>
      <c r="AD25" s="332">
        <f>SUM(AD23+AD24)</f>
        <v>0</v>
      </c>
      <c r="AE25" s="333"/>
      <c r="AF25" s="332">
        <f>SUM(AF23+AF24)</f>
        <v>0</v>
      </c>
      <c r="AG25" s="333"/>
      <c r="AH25" s="332">
        <f>SUM(AH23+AH24)</f>
        <v>0</v>
      </c>
      <c r="AI25" s="333"/>
      <c r="AJ25" s="332">
        <f>SUM(AJ23+AJ24)</f>
        <v>0</v>
      </c>
      <c r="AK25" s="333"/>
      <c r="AL25" s="332">
        <f>SUM(AL23+AL24)</f>
        <v>0</v>
      </c>
      <c r="AM25" s="333"/>
      <c r="AN25" s="332">
        <f>SUM(AN23+AN24)</f>
        <v>0</v>
      </c>
      <c r="AO25" s="333"/>
      <c r="AP25" s="332">
        <f>SUM(AP23+AP24)</f>
        <v>0</v>
      </c>
      <c r="AQ25" s="333"/>
      <c r="AR25" s="334">
        <f>SUM(AR23+AR24)</f>
        <v>0</v>
      </c>
      <c r="AS25" s="335"/>
      <c r="AT25" s="195"/>
    </row>
    <row r="26" spans="1:58" s="202" customFormat="1" ht="6" customHeight="1" thickTop="1" thickBot="1" x14ac:dyDescent="0.3">
      <c r="A26" s="199"/>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195"/>
      <c r="AU26" s="196"/>
      <c r="AV26" s="196"/>
      <c r="AW26" s="196"/>
      <c r="AX26" s="196"/>
      <c r="AY26" s="196"/>
      <c r="AZ26" s="196"/>
      <c r="BA26" s="196"/>
      <c r="BB26" s="196"/>
      <c r="BC26" s="196"/>
      <c r="BD26" s="196"/>
      <c r="BE26" s="196"/>
      <c r="BF26" s="198"/>
    </row>
    <row r="27" spans="1:58" s="187" customFormat="1" ht="50.1" customHeight="1" thickTop="1" x14ac:dyDescent="0.3">
      <c r="A27" s="199"/>
      <c r="B27" s="447" t="s">
        <v>98</v>
      </c>
      <c r="C27" s="399" t="s">
        <v>114</v>
      </c>
      <c r="D27" s="361" t="s">
        <v>248</v>
      </c>
      <c r="E27" s="362"/>
      <c r="F27" s="338"/>
      <c r="G27" s="339"/>
      <c r="H27" s="338"/>
      <c r="I27" s="339"/>
      <c r="J27" s="338">
        <v>1.2</v>
      </c>
      <c r="K27" s="339"/>
      <c r="L27" s="338">
        <v>2.1</v>
      </c>
      <c r="M27" s="339"/>
      <c r="N27" s="338"/>
      <c r="O27" s="339"/>
      <c r="P27" s="338"/>
      <c r="Q27" s="339"/>
      <c r="R27" s="338"/>
      <c r="S27" s="339"/>
      <c r="T27" s="338"/>
      <c r="U27" s="339"/>
      <c r="V27" s="338"/>
      <c r="W27" s="339"/>
      <c r="X27" s="338"/>
      <c r="Y27" s="339"/>
      <c r="Z27" s="338"/>
      <c r="AA27" s="339"/>
      <c r="AB27" s="338"/>
      <c r="AC27" s="339"/>
      <c r="AD27" s="338"/>
      <c r="AE27" s="339"/>
      <c r="AF27" s="338"/>
      <c r="AG27" s="339"/>
      <c r="AH27" s="338"/>
      <c r="AI27" s="339"/>
      <c r="AJ27" s="338"/>
      <c r="AK27" s="339"/>
      <c r="AL27" s="338"/>
      <c r="AM27" s="339"/>
      <c r="AN27" s="338"/>
      <c r="AO27" s="339"/>
      <c r="AP27" s="338"/>
      <c r="AQ27" s="339"/>
      <c r="AR27" s="338"/>
      <c r="AS27" s="340"/>
      <c r="AT27" s="195"/>
    </row>
    <row r="28" spans="1:58" s="187" customFormat="1" ht="50.1" customHeight="1" x14ac:dyDescent="0.3">
      <c r="A28" s="199"/>
      <c r="B28" s="448"/>
      <c r="C28" s="400"/>
      <c r="D28" s="396" t="s">
        <v>115</v>
      </c>
      <c r="E28" s="397"/>
      <c r="F28" s="336"/>
      <c r="G28" s="337"/>
      <c r="H28" s="336"/>
      <c r="I28" s="337"/>
      <c r="J28" s="336">
        <v>8</v>
      </c>
      <c r="K28" s="337"/>
      <c r="L28" s="336">
        <v>11</v>
      </c>
      <c r="M28" s="337"/>
      <c r="N28" s="336"/>
      <c r="O28" s="337"/>
      <c r="P28" s="336"/>
      <c r="Q28" s="337"/>
      <c r="R28" s="336"/>
      <c r="S28" s="337"/>
      <c r="T28" s="336"/>
      <c r="U28" s="337"/>
      <c r="V28" s="336"/>
      <c r="W28" s="337"/>
      <c r="X28" s="336"/>
      <c r="Y28" s="337"/>
      <c r="Z28" s="336"/>
      <c r="AA28" s="337"/>
      <c r="AB28" s="336"/>
      <c r="AC28" s="337"/>
      <c r="AD28" s="336"/>
      <c r="AE28" s="337"/>
      <c r="AF28" s="336"/>
      <c r="AG28" s="337"/>
      <c r="AH28" s="336"/>
      <c r="AI28" s="337"/>
      <c r="AJ28" s="336"/>
      <c r="AK28" s="337"/>
      <c r="AL28" s="336"/>
      <c r="AM28" s="337"/>
      <c r="AN28" s="336"/>
      <c r="AO28" s="337"/>
      <c r="AP28" s="336"/>
      <c r="AQ28" s="337"/>
      <c r="AR28" s="336"/>
      <c r="AS28" s="343"/>
      <c r="AT28" s="195"/>
    </row>
    <row r="29" spans="1:58" s="187" customFormat="1" ht="50.1" customHeight="1" x14ac:dyDescent="0.3">
      <c r="A29" s="199"/>
      <c r="B29" s="448"/>
      <c r="C29" s="400"/>
      <c r="D29" s="396" t="s">
        <v>116</v>
      </c>
      <c r="E29" s="397"/>
      <c r="F29" s="336"/>
      <c r="G29" s="337"/>
      <c r="H29" s="336"/>
      <c r="I29" s="337"/>
      <c r="J29" s="336">
        <v>6</v>
      </c>
      <c r="K29" s="337"/>
      <c r="L29" s="336">
        <v>4</v>
      </c>
      <c r="M29" s="337"/>
      <c r="N29" s="336"/>
      <c r="O29" s="337"/>
      <c r="P29" s="336"/>
      <c r="Q29" s="337"/>
      <c r="R29" s="336"/>
      <c r="S29" s="337"/>
      <c r="T29" s="336"/>
      <c r="U29" s="337"/>
      <c r="V29" s="336"/>
      <c r="W29" s="337"/>
      <c r="X29" s="336"/>
      <c r="Y29" s="337"/>
      <c r="Z29" s="336"/>
      <c r="AA29" s="337"/>
      <c r="AB29" s="336"/>
      <c r="AC29" s="337"/>
      <c r="AD29" s="336"/>
      <c r="AE29" s="337"/>
      <c r="AF29" s="336"/>
      <c r="AG29" s="337"/>
      <c r="AH29" s="336"/>
      <c r="AI29" s="337"/>
      <c r="AJ29" s="336"/>
      <c r="AK29" s="337"/>
      <c r="AL29" s="336"/>
      <c r="AM29" s="337"/>
      <c r="AN29" s="336"/>
      <c r="AO29" s="337"/>
      <c r="AP29" s="336"/>
      <c r="AQ29" s="337"/>
      <c r="AR29" s="336"/>
      <c r="AS29" s="343"/>
      <c r="AT29" s="195"/>
    </row>
    <row r="30" spans="1:58" s="187" customFormat="1" ht="60" customHeight="1" thickBot="1" x14ac:dyDescent="0.35">
      <c r="A30" s="199"/>
      <c r="B30" s="449"/>
      <c r="C30" s="401"/>
      <c r="D30" s="421" t="s">
        <v>163</v>
      </c>
      <c r="E30" s="422"/>
      <c r="F30" s="389">
        <f>SUM(F28+F29+F27)</f>
        <v>0</v>
      </c>
      <c r="G30" s="390"/>
      <c r="H30" s="389">
        <f t="shared" ref="H30" si="0">SUM(H28+H29+H27)</f>
        <v>0</v>
      </c>
      <c r="I30" s="390"/>
      <c r="J30" s="389">
        <f t="shared" ref="J30" si="1">SUM(J28+J29+J27)</f>
        <v>15.2</v>
      </c>
      <c r="K30" s="390"/>
      <c r="L30" s="389">
        <f t="shared" ref="L30" si="2">SUM(L28+L29+L27)</f>
        <v>17.100000000000001</v>
      </c>
      <c r="M30" s="390"/>
      <c r="N30" s="389">
        <f t="shared" ref="N30" si="3">SUM(N28+N29+N27)</f>
        <v>0</v>
      </c>
      <c r="O30" s="390"/>
      <c r="P30" s="389">
        <f t="shared" ref="P30" si="4">SUM(P28+P29+P27)</f>
        <v>0</v>
      </c>
      <c r="Q30" s="390"/>
      <c r="R30" s="389">
        <f t="shared" ref="R30" si="5">SUM(R28+R29+R27)</f>
        <v>0</v>
      </c>
      <c r="S30" s="390"/>
      <c r="T30" s="389">
        <f t="shared" ref="T30" si="6">SUM(T28+T29+T27)</f>
        <v>0</v>
      </c>
      <c r="U30" s="390"/>
      <c r="V30" s="389">
        <f t="shared" ref="V30" si="7">SUM(V28+V29+V27)</f>
        <v>0</v>
      </c>
      <c r="W30" s="390"/>
      <c r="X30" s="389">
        <f t="shared" ref="X30" si="8">SUM(X28+X29+X27)</f>
        <v>0</v>
      </c>
      <c r="Y30" s="390"/>
      <c r="Z30" s="389">
        <f t="shared" ref="Z30" si="9">SUM(Z28+Z29+Z27)</f>
        <v>0</v>
      </c>
      <c r="AA30" s="390"/>
      <c r="AB30" s="389">
        <f t="shared" ref="AB30" si="10">SUM(AB28+AB29+AB27)</f>
        <v>0</v>
      </c>
      <c r="AC30" s="390"/>
      <c r="AD30" s="389">
        <f t="shared" ref="AD30" si="11">SUM(AD28+AD29+AD27)</f>
        <v>0</v>
      </c>
      <c r="AE30" s="390"/>
      <c r="AF30" s="389">
        <f t="shared" ref="AF30" si="12">SUM(AF28+AF29+AF27)</f>
        <v>0</v>
      </c>
      <c r="AG30" s="390"/>
      <c r="AH30" s="389">
        <f t="shared" ref="AH30" si="13">SUM(AH28+AH29+AH27)</f>
        <v>0</v>
      </c>
      <c r="AI30" s="390"/>
      <c r="AJ30" s="389">
        <f t="shared" ref="AJ30" si="14">SUM(AJ28+AJ29+AJ27)</f>
        <v>0</v>
      </c>
      <c r="AK30" s="390"/>
      <c r="AL30" s="389">
        <f t="shared" ref="AL30" si="15">SUM(AL28+AL29+AL27)</f>
        <v>0</v>
      </c>
      <c r="AM30" s="390"/>
      <c r="AN30" s="389">
        <f t="shared" ref="AN30" si="16">SUM(AN28+AN29+AN27)</f>
        <v>0</v>
      </c>
      <c r="AO30" s="390"/>
      <c r="AP30" s="389">
        <f t="shared" ref="AP30" si="17">SUM(AP28+AP29+AP27)</f>
        <v>0</v>
      </c>
      <c r="AQ30" s="390"/>
      <c r="AR30" s="389">
        <f t="shared" ref="AR30" si="18">SUM(AR28+AR29+AR27)</f>
        <v>0</v>
      </c>
      <c r="AS30" s="463"/>
      <c r="AT30" s="195"/>
    </row>
    <row r="31" spans="1:58" s="202" customFormat="1" ht="6" customHeight="1" thickTop="1" thickBot="1" x14ac:dyDescent="0.3">
      <c r="A31" s="199"/>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3"/>
      <c r="AT31" s="195"/>
      <c r="AU31" s="196"/>
      <c r="AV31" s="196"/>
      <c r="AW31" s="196"/>
      <c r="AX31" s="196"/>
      <c r="AY31" s="196"/>
      <c r="AZ31" s="196"/>
      <c r="BA31" s="196"/>
      <c r="BB31" s="196"/>
      <c r="BC31" s="196"/>
      <c r="BD31" s="196"/>
      <c r="BE31" s="196"/>
      <c r="BF31" s="198"/>
    </row>
    <row r="32" spans="1:58" s="187" customFormat="1" ht="39.9" customHeight="1" thickTop="1" x14ac:dyDescent="0.3">
      <c r="A32" s="199"/>
      <c r="B32" s="450" t="s">
        <v>99</v>
      </c>
      <c r="C32" s="357" t="s">
        <v>117</v>
      </c>
      <c r="D32" s="359" t="s">
        <v>1</v>
      </c>
      <c r="E32" s="359"/>
      <c r="F32" s="432"/>
      <c r="G32" s="432"/>
      <c r="H32" s="432"/>
      <c r="I32" s="432"/>
      <c r="J32" s="432"/>
      <c r="K32" s="432"/>
      <c r="L32" s="432"/>
      <c r="M32" s="432"/>
      <c r="N32" s="432">
        <v>5.53</v>
      </c>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64"/>
      <c r="AT32" s="195"/>
    </row>
    <row r="33" spans="1:58" s="187" customFormat="1" ht="39.9" customHeight="1" x14ac:dyDescent="0.3">
      <c r="A33" s="199"/>
      <c r="B33" s="451"/>
      <c r="C33" s="349"/>
      <c r="D33" s="360" t="s">
        <v>2</v>
      </c>
      <c r="E33" s="360"/>
      <c r="F33" s="367"/>
      <c r="G33" s="367"/>
      <c r="H33" s="367"/>
      <c r="I33" s="367"/>
      <c r="J33" s="367"/>
      <c r="K33" s="367"/>
      <c r="L33" s="367"/>
      <c r="M33" s="367"/>
      <c r="N33" s="367">
        <v>3.15</v>
      </c>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465"/>
      <c r="AT33" s="195"/>
    </row>
    <row r="34" spans="1:58" s="187" customFormat="1" ht="39.9" customHeight="1" x14ac:dyDescent="0.3">
      <c r="A34" s="199"/>
      <c r="B34" s="451"/>
      <c r="C34" s="349"/>
      <c r="D34" s="360" t="s">
        <v>3</v>
      </c>
      <c r="E34" s="360"/>
      <c r="F34" s="367"/>
      <c r="G34" s="367"/>
      <c r="H34" s="367"/>
      <c r="I34" s="367"/>
      <c r="J34" s="367"/>
      <c r="K34" s="367"/>
      <c r="L34" s="367"/>
      <c r="M34" s="367"/>
      <c r="N34" s="367">
        <v>6.34</v>
      </c>
      <c r="O34" s="367"/>
      <c r="P34" s="395"/>
      <c r="Q34" s="395"/>
      <c r="R34" s="395"/>
      <c r="S34" s="395"/>
      <c r="T34" s="395"/>
      <c r="U34" s="395"/>
      <c r="V34" s="395"/>
      <c r="W34" s="395"/>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465"/>
      <c r="AT34" s="195"/>
    </row>
    <row r="35" spans="1:58" s="187" customFormat="1" ht="39.9" customHeight="1" x14ac:dyDescent="0.3">
      <c r="A35" s="199"/>
      <c r="B35" s="451"/>
      <c r="C35" s="349"/>
      <c r="D35" s="360" t="s">
        <v>24</v>
      </c>
      <c r="E35" s="360"/>
      <c r="F35" s="367"/>
      <c r="G35" s="367"/>
      <c r="H35" s="367"/>
      <c r="I35" s="367"/>
      <c r="J35" s="367"/>
      <c r="K35" s="367"/>
      <c r="L35" s="367"/>
      <c r="M35" s="367"/>
      <c r="N35" s="367">
        <v>0</v>
      </c>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465"/>
      <c r="AT35" s="195"/>
    </row>
    <row r="36" spans="1:58" s="187" customFormat="1" ht="39.9" customHeight="1" x14ac:dyDescent="0.3">
      <c r="A36" s="199"/>
      <c r="B36" s="451"/>
      <c r="C36" s="349"/>
      <c r="D36" s="360" t="s">
        <v>8</v>
      </c>
      <c r="E36" s="360"/>
      <c r="F36" s="367"/>
      <c r="G36" s="367"/>
      <c r="H36" s="367"/>
      <c r="I36" s="367"/>
      <c r="J36" s="367"/>
      <c r="K36" s="367"/>
      <c r="L36" s="367"/>
      <c r="M36" s="367"/>
      <c r="N36" s="367">
        <v>6.24</v>
      </c>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465"/>
      <c r="AT36" s="195"/>
    </row>
    <row r="37" spans="1:58" s="187" customFormat="1" ht="39.9" customHeight="1" x14ac:dyDescent="0.3">
      <c r="A37" s="199"/>
      <c r="B37" s="451"/>
      <c r="C37" s="349"/>
      <c r="D37" s="360" t="s">
        <v>7</v>
      </c>
      <c r="E37" s="360"/>
      <c r="F37" s="367"/>
      <c r="G37" s="367"/>
      <c r="H37" s="367"/>
      <c r="I37" s="367"/>
      <c r="J37" s="367"/>
      <c r="K37" s="367"/>
      <c r="L37" s="367"/>
      <c r="M37" s="367"/>
      <c r="N37" s="367">
        <v>0.43</v>
      </c>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465"/>
      <c r="AT37" s="195"/>
    </row>
    <row r="38" spans="1:58" s="187" customFormat="1" ht="50.1" customHeight="1" x14ac:dyDescent="0.3">
      <c r="A38" s="199"/>
      <c r="B38" s="451"/>
      <c r="C38" s="358"/>
      <c r="D38" s="366" t="s">
        <v>161</v>
      </c>
      <c r="E38" s="366"/>
      <c r="F38" s="394">
        <f>SUM(F32:G37)</f>
        <v>0</v>
      </c>
      <c r="G38" s="394"/>
      <c r="H38" s="394">
        <f t="shared" ref="H38" si="19">SUM(H32:I37)</f>
        <v>0</v>
      </c>
      <c r="I38" s="394"/>
      <c r="J38" s="394">
        <f t="shared" ref="J38" si="20">SUM(J32:K37)</f>
        <v>0</v>
      </c>
      <c r="K38" s="394"/>
      <c r="L38" s="394">
        <f t="shared" ref="L38" si="21">SUM(L32:M37)</f>
        <v>0</v>
      </c>
      <c r="M38" s="394"/>
      <c r="N38" s="394">
        <f t="shared" ref="N38" si="22">SUM(N32:O37)</f>
        <v>21.689999999999998</v>
      </c>
      <c r="O38" s="394"/>
      <c r="P38" s="394">
        <f t="shared" ref="P38" si="23">SUM(P32:Q37)</f>
        <v>0</v>
      </c>
      <c r="Q38" s="394"/>
      <c r="R38" s="394">
        <f t="shared" ref="R38" si="24">SUM(R32:S37)</f>
        <v>0</v>
      </c>
      <c r="S38" s="394"/>
      <c r="T38" s="394">
        <f t="shared" ref="T38" si="25">SUM(T32:U37)</f>
        <v>0</v>
      </c>
      <c r="U38" s="394"/>
      <c r="V38" s="394">
        <f t="shared" ref="V38" si="26">SUM(V32:W37)</f>
        <v>0</v>
      </c>
      <c r="W38" s="394"/>
      <c r="X38" s="394">
        <f t="shared" ref="X38" si="27">SUM(X32:Y37)</f>
        <v>0</v>
      </c>
      <c r="Y38" s="394"/>
      <c r="Z38" s="394">
        <f>SUM(Z32:AA37)</f>
        <v>0</v>
      </c>
      <c r="AA38" s="394"/>
      <c r="AB38" s="394">
        <f t="shared" ref="AB38" si="28">SUM(AB32:AC37)</f>
        <v>0</v>
      </c>
      <c r="AC38" s="394"/>
      <c r="AD38" s="394">
        <f t="shared" ref="AD38" si="29">SUM(AD32:AE37)</f>
        <v>0</v>
      </c>
      <c r="AE38" s="394"/>
      <c r="AF38" s="394">
        <f t="shared" ref="AF38" si="30">SUM(AF32:AG37)</f>
        <v>0</v>
      </c>
      <c r="AG38" s="394"/>
      <c r="AH38" s="394">
        <f t="shared" ref="AH38" si="31">SUM(AH32:AI37)</f>
        <v>0</v>
      </c>
      <c r="AI38" s="394"/>
      <c r="AJ38" s="394">
        <f t="shared" ref="AJ38" si="32">SUM(AJ32:AK37)</f>
        <v>0</v>
      </c>
      <c r="AK38" s="394"/>
      <c r="AL38" s="394">
        <f t="shared" ref="AL38" si="33">SUM(AL32:AM37)</f>
        <v>0</v>
      </c>
      <c r="AM38" s="394"/>
      <c r="AN38" s="394">
        <f t="shared" ref="AN38" si="34">SUM(AN32:AO37)</f>
        <v>0</v>
      </c>
      <c r="AO38" s="394"/>
      <c r="AP38" s="394">
        <f t="shared" ref="AP38" si="35">SUM(AP32:AQ37)</f>
        <v>0</v>
      </c>
      <c r="AQ38" s="394"/>
      <c r="AR38" s="394">
        <f t="shared" ref="AR38" si="36">SUM(AR32:AS37)</f>
        <v>0</v>
      </c>
      <c r="AS38" s="466"/>
      <c r="AT38" s="195"/>
    </row>
    <row r="39" spans="1:58" s="187" customFormat="1" ht="39.9" customHeight="1" x14ac:dyDescent="0.3">
      <c r="A39" s="199"/>
      <c r="B39" s="451"/>
      <c r="C39" s="348" t="s">
        <v>118</v>
      </c>
      <c r="D39" s="360" t="s">
        <v>1</v>
      </c>
      <c r="E39" s="360"/>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465"/>
      <c r="AT39" s="195"/>
    </row>
    <row r="40" spans="1:58" s="187" customFormat="1" ht="39.9" customHeight="1" x14ac:dyDescent="0.3">
      <c r="A40" s="199"/>
      <c r="B40" s="451"/>
      <c r="C40" s="349"/>
      <c r="D40" s="360" t="s">
        <v>2</v>
      </c>
      <c r="E40" s="360"/>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465"/>
      <c r="AT40" s="195"/>
    </row>
    <row r="41" spans="1:58" s="187" customFormat="1" ht="39.9" customHeight="1" x14ac:dyDescent="0.3">
      <c r="A41" s="199"/>
      <c r="B41" s="451"/>
      <c r="C41" s="349"/>
      <c r="D41" s="360" t="s">
        <v>3</v>
      </c>
      <c r="E41" s="360"/>
      <c r="F41" s="367"/>
      <c r="G41" s="367"/>
      <c r="H41" s="367"/>
      <c r="I41" s="367"/>
      <c r="J41" s="367"/>
      <c r="K41" s="367"/>
      <c r="L41" s="367"/>
      <c r="M41" s="367"/>
      <c r="N41" s="367">
        <v>2</v>
      </c>
      <c r="O41" s="367"/>
      <c r="P41" s="395"/>
      <c r="Q41" s="395"/>
      <c r="R41" s="395"/>
      <c r="S41" s="395"/>
      <c r="T41" s="395"/>
      <c r="U41" s="395"/>
      <c r="V41" s="395"/>
      <c r="W41" s="395"/>
      <c r="X41" s="395"/>
      <c r="Y41" s="395"/>
      <c r="Z41" s="367"/>
      <c r="AA41" s="367"/>
      <c r="AB41" s="367"/>
      <c r="AC41" s="367"/>
      <c r="AD41" s="367"/>
      <c r="AE41" s="367"/>
      <c r="AF41" s="367"/>
      <c r="AG41" s="367"/>
      <c r="AH41" s="367"/>
      <c r="AI41" s="367"/>
      <c r="AJ41" s="395"/>
      <c r="AK41" s="395"/>
      <c r="AL41" s="395"/>
      <c r="AM41" s="395"/>
      <c r="AN41" s="395"/>
      <c r="AO41" s="395"/>
      <c r="AP41" s="395"/>
      <c r="AQ41" s="395"/>
      <c r="AR41" s="395"/>
      <c r="AS41" s="467"/>
      <c r="AT41" s="195"/>
    </row>
    <row r="42" spans="1:58" s="187" customFormat="1" ht="39.9" customHeight="1" x14ac:dyDescent="0.3">
      <c r="A42" s="199"/>
      <c r="B42" s="451"/>
      <c r="C42" s="349"/>
      <c r="D42" s="360" t="s">
        <v>24</v>
      </c>
      <c r="E42" s="360"/>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465"/>
      <c r="AT42" s="195"/>
    </row>
    <row r="43" spans="1:58" s="187" customFormat="1" ht="39.9" customHeight="1" x14ac:dyDescent="0.3">
      <c r="A43" s="199"/>
      <c r="B43" s="451"/>
      <c r="C43" s="349"/>
      <c r="D43" s="360" t="s">
        <v>8</v>
      </c>
      <c r="E43" s="360"/>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465"/>
      <c r="AT43" s="195"/>
    </row>
    <row r="44" spans="1:58" s="187" customFormat="1" ht="39.75" customHeight="1" x14ac:dyDescent="0.3">
      <c r="A44" s="199"/>
      <c r="B44" s="451"/>
      <c r="C44" s="349"/>
      <c r="D44" s="360" t="s">
        <v>7</v>
      </c>
      <c r="E44" s="360"/>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465"/>
      <c r="AT44" s="195"/>
    </row>
    <row r="45" spans="1:58" s="187" customFormat="1" ht="49.5" customHeight="1" x14ac:dyDescent="0.3">
      <c r="A45" s="199"/>
      <c r="B45" s="451"/>
      <c r="C45" s="349"/>
      <c r="D45" s="366" t="s">
        <v>162</v>
      </c>
      <c r="E45" s="366"/>
      <c r="F45" s="394">
        <f>SUM(F39:G44)</f>
        <v>0</v>
      </c>
      <c r="G45" s="394"/>
      <c r="H45" s="394">
        <f t="shared" ref="H45" si="37">SUM(H39:I44)</f>
        <v>0</v>
      </c>
      <c r="I45" s="394"/>
      <c r="J45" s="394">
        <f t="shared" ref="J45" si="38">SUM(J39:K44)</f>
        <v>0</v>
      </c>
      <c r="K45" s="394"/>
      <c r="L45" s="394">
        <f t="shared" ref="L45" si="39">SUM(L39:M44)</f>
        <v>0</v>
      </c>
      <c r="M45" s="394"/>
      <c r="N45" s="394">
        <f t="shared" ref="N45" si="40">SUM(N39:O44)</f>
        <v>2</v>
      </c>
      <c r="O45" s="394"/>
      <c r="P45" s="394">
        <f t="shared" ref="P45" si="41">SUM(P39:Q44)</f>
        <v>0</v>
      </c>
      <c r="Q45" s="394"/>
      <c r="R45" s="394">
        <f t="shared" ref="R45" si="42">SUM(R39:S44)</f>
        <v>0</v>
      </c>
      <c r="S45" s="394"/>
      <c r="T45" s="394">
        <f t="shared" ref="T45" si="43">SUM(T39:U44)</f>
        <v>0</v>
      </c>
      <c r="U45" s="394"/>
      <c r="V45" s="394">
        <f t="shared" ref="V45" si="44">SUM(V39:W44)</f>
        <v>0</v>
      </c>
      <c r="W45" s="394"/>
      <c r="X45" s="394">
        <f t="shared" ref="X45" si="45">SUM(X39:Y44)</f>
        <v>0</v>
      </c>
      <c r="Y45" s="394"/>
      <c r="Z45" s="394">
        <f>SUM(Z39:AA44)</f>
        <v>0</v>
      </c>
      <c r="AA45" s="394"/>
      <c r="AB45" s="394">
        <f t="shared" ref="AB45" si="46">SUM(AB39:AC44)</f>
        <v>0</v>
      </c>
      <c r="AC45" s="394"/>
      <c r="AD45" s="394">
        <f t="shared" ref="AD45" si="47">SUM(AD39:AE44)</f>
        <v>0</v>
      </c>
      <c r="AE45" s="394"/>
      <c r="AF45" s="394">
        <f t="shared" ref="AF45" si="48">SUM(AF39:AG44)</f>
        <v>0</v>
      </c>
      <c r="AG45" s="394"/>
      <c r="AH45" s="394">
        <f t="shared" ref="AH45" si="49">SUM(AH39:AI44)</f>
        <v>0</v>
      </c>
      <c r="AI45" s="394"/>
      <c r="AJ45" s="394">
        <f t="shared" ref="AJ45" si="50">SUM(AJ39:AK44)</f>
        <v>0</v>
      </c>
      <c r="AK45" s="394"/>
      <c r="AL45" s="394">
        <f t="shared" ref="AL45" si="51">SUM(AL39:AM44)</f>
        <v>0</v>
      </c>
      <c r="AM45" s="394"/>
      <c r="AN45" s="394">
        <f t="shared" ref="AN45" si="52">SUM(AN39:AO44)</f>
        <v>0</v>
      </c>
      <c r="AO45" s="394"/>
      <c r="AP45" s="394">
        <f t="shared" ref="AP45" si="53">SUM(AP39:AQ44)</f>
        <v>0</v>
      </c>
      <c r="AQ45" s="394"/>
      <c r="AR45" s="394">
        <f t="shared" ref="AR45" si="54">SUM(AR39:AS44)</f>
        <v>0</v>
      </c>
      <c r="AS45" s="466"/>
      <c r="AT45" s="195"/>
    </row>
    <row r="46" spans="1:58" s="187" customFormat="1" ht="60" customHeight="1" thickBot="1" x14ac:dyDescent="0.35">
      <c r="A46" s="199"/>
      <c r="B46" s="452"/>
      <c r="C46" s="350"/>
      <c r="D46" s="398" t="s">
        <v>164</v>
      </c>
      <c r="E46" s="398"/>
      <c r="F46" s="423">
        <f>F38+F45</f>
        <v>0</v>
      </c>
      <c r="G46" s="423"/>
      <c r="H46" s="423">
        <f t="shared" ref="H46" si="55">H38+H45</f>
        <v>0</v>
      </c>
      <c r="I46" s="423"/>
      <c r="J46" s="423">
        <f t="shared" ref="J46" si="56">J38+J45</f>
        <v>0</v>
      </c>
      <c r="K46" s="423"/>
      <c r="L46" s="423">
        <f t="shared" ref="L46" si="57">L38+L45</f>
        <v>0</v>
      </c>
      <c r="M46" s="423"/>
      <c r="N46" s="423">
        <f t="shared" ref="N46" si="58">N38+N45</f>
        <v>23.689999999999998</v>
      </c>
      <c r="O46" s="423"/>
      <c r="P46" s="423">
        <f t="shared" ref="P46" si="59">P38+P45</f>
        <v>0</v>
      </c>
      <c r="Q46" s="423"/>
      <c r="R46" s="423">
        <f t="shared" ref="R46" si="60">R38+R45</f>
        <v>0</v>
      </c>
      <c r="S46" s="423"/>
      <c r="T46" s="423">
        <f t="shared" ref="T46" si="61">T38+T45</f>
        <v>0</v>
      </c>
      <c r="U46" s="423"/>
      <c r="V46" s="423">
        <f t="shared" ref="V46" si="62">V38+V45</f>
        <v>0</v>
      </c>
      <c r="W46" s="423"/>
      <c r="X46" s="423">
        <f t="shared" ref="X46" si="63">X38+X45</f>
        <v>0</v>
      </c>
      <c r="Y46" s="423"/>
      <c r="Z46" s="423">
        <f>Z38+Z45</f>
        <v>0</v>
      </c>
      <c r="AA46" s="423"/>
      <c r="AB46" s="423">
        <f t="shared" ref="AB46" si="64">AB38+AB45</f>
        <v>0</v>
      </c>
      <c r="AC46" s="423"/>
      <c r="AD46" s="423">
        <f t="shared" ref="AD46" si="65">AD38+AD45</f>
        <v>0</v>
      </c>
      <c r="AE46" s="423"/>
      <c r="AF46" s="423">
        <f t="shared" ref="AF46" si="66">AF38+AF45</f>
        <v>0</v>
      </c>
      <c r="AG46" s="423"/>
      <c r="AH46" s="423">
        <f t="shared" ref="AH46" si="67">AH38+AH45</f>
        <v>0</v>
      </c>
      <c r="AI46" s="423"/>
      <c r="AJ46" s="423">
        <f t="shared" ref="AJ46" si="68">AJ38+AJ45</f>
        <v>0</v>
      </c>
      <c r="AK46" s="423"/>
      <c r="AL46" s="423">
        <f t="shared" ref="AL46" si="69">AL38+AL45</f>
        <v>0</v>
      </c>
      <c r="AM46" s="423"/>
      <c r="AN46" s="423">
        <f t="shared" ref="AN46" si="70">AN38+AN45</f>
        <v>0</v>
      </c>
      <c r="AO46" s="423"/>
      <c r="AP46" s="423">
        <f t="shared" ref="AP46" si="71">AP38+AP45</f>
        <v>0</v>
      </c>
      <c r="AQ46" s="423"/>
      <c r="AR46" s="423">
        <f t="shared" ref="AR46" si="72">AR38+AR45</f>
        <v>0</v>
      </c>
      <c r="AS46" s="468"/>
      <c r="AT46" s="195"/>
    </row>
    <row r="47" spans="1:58" s="202" customFormat="1" ht="6" customHeight="1" thickTop="1" x14ac:dyDescent="0.25">
      <c r="A47" s="199"/>
      <c r="B47" s="200"/>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195"/>
      <c r="AU47" s="196"/>
      <c r="AV47" s="196"/>
      <c r="AW47" s="196"/>
      <c r="AX47" s="196"/>
      <c r="AY47" s="196"/>
      <c r="AZ47" s="196"/>
      <c r="BA47" s="196"/>
      <c r="BB47" s="196"/>
      <c r="BC47" s="196"/>
      <c r="BD47" s="196"/>
      <c r="BE47" s="196"/>
      <c r="BF47" s="198"/>
    </row>
    <row r="48" spans="1:58" ht="32.25" customHeight="1" x14ac:dyDescent="0.3">
      <c r="A48" s="199"/>
      <c r="B48" s="446" t="s">
        <v>100</v>
      </c>
      <c r="C48" s="363" t="s">
        <v>271</v>
      </c>
      <c r="D48" s="19" t="s">
        <v>113</v>
      </c>
      <c r="E48" s="20" t="s">
        <v>258</v>
      </c>
      <c r="F48" s="204" t="s">
        <v>5</v>
      </c>
      <c r="G48" s="204" t="s">
        <v>6</v>
      </c>
      <c r="H48" s="204" t="s">
        <v>5</v>
      </c>
      <c r="I48" s="204" t="s">
        <v>6</v>
      </c>
      <c r="J48" s="204" t="s">
        <v>5</v>
      </c>
      <c r="K48" s="204" t="s">
        <v>6</v>
      </c>
      <c r="L48" s="204" t="s">
        <v>5</v>
      </c>
      <c r="M48" s="204" t="s">
        <v>6</v>
      </c>
      <c r="N48" s="204" t="s">
        <v>5</v>
      </c>
      <c r="O48" s="204" t="s">
        <v>6</v>
      </c>
      <c r="P48" s="204" t="s">
        <v>5</v>
      </c>
      <c r="Q48" s="204" t="s">
        <v>6</v>
      </c>
      <c r="R48" s="204" t="s">
        <v>5</v>
      </c>
      <c r="S48" s="204" t="s">
        <v>6</v>
      </c>
      <c r="T48" s="204" t="s">
        <v>5</v>
      </c>
      <c r="U48" s="204" t="s">
        <v>6</v>
      </c>
      <c r="V48" s="204" t="s">
        <v>5</v>
      </c>
      <c r="W48" s="204" t="s">
        <v>6</v>
      </c>
      <c r="X48" s="204" t="s">
        <v>5</v>
      </c>
      <c r="Y48" s="205" t="s">
        <v>6</v>
      </c>
      <c r="Z48" s="204" t="s">
        <v>5</v>
      </c>
      <c r="AA48" s="204" t="s">
        <v>6</v>
      </c>
      <c r="AB48" s="204" t="s">
        <v>5</v>
      </c>
      <c r="AC48" s="204" t="s">
        <v>6</v>
      </c>
      <c r="AD48" s="204" t="s">
        <v>5</v>
      </c>
      <c r="AE48" s="204" t="s">
        <v>6</v>
      </c>
      <c r="AF48" s="204" t="s">
        <v>5</v>
      </c>
      <c r="AG48" s="204" t="s">
        <v>6</v>
      </c>
      <c r="AH48" s="204" t="s">
        <v>5</v>
      </c>
      <c r="AI48" s="204" t="s">
        <v>6</v>
      </c>
      <c r="AJ48" s="204" t="s">
        <v>5</v>
      </c>
      <c r="AK48" s="204" t="s">
        <v>6</v>
      </c>
      <c r="AL48" s="204" t="s">
        <v>5</v>
      </c>
      <c r="AM48" s="204" t="s">
        <v>6</v>
      </c>
      <c r="AN48" s="204" t="s">
        <v>5</v>
      </c>
      <c r="AO48" s="204" t="s">
        <v>6</v>
      </c>
      <c r="AP48" s="204" t="s">
        <v>5</v>
      </c>
      <c r="AQ48" s="204" t="s">
        <v>6</v>
      </c>
      <c r="AR48" s="204" t="s">
        <v>5</v>
      </c>
      <c r="AS48" s="205" t="s">
        <v>6</v>
      </c>
      <c r="AT48" s="195"/>
    </row>
    <row r="49" spans="1:46" ht="39.9" customHeight="1" x14ac:dyDescent="0.3">
      <c r="A49" s="199"/>
      <c r="B49" s="444"/>
      <c r="C49" s="364"/>
      <c r="D49" s="15" t="s">
        <v>119</v>
      </c>
      <c r="E49" s="16">
        <v>0</v>
      </c>
      <c r="F49" s="35"/>
      <c r="G49" s="33">
        <f>F49*$E49</f>
        <v>0</v>
      </c>
      <c r="H49" s="35"/>
      <c r="I49" s="33">
        <f>H49*$E49</f>
        <v>0</v>
      </c>
      <c r="J49" s="35"/>
      <c r="K49" s="33">
        <f>J49*$E49</f>
        <v>0</v>
      </c>
      <c r="L49" s="35"/>
      <c r="M49" s="33">
        <f>L49*$E49</f>
        <v>0</v>
      </c>
      <c r="N49" s="35"/>
      <c r="O49" s="33">
        <f>N49*$E49</f>
        <v>0</v>
      </c>
      <c r="P49" s="35"/>
      <c r="Q49" s="33">
        <f>P49*$E49</f>
        <v>0</v>
      </c>
      <c r="R49" s="35"/>
      <c r="S49" s="33">
        <f>R49*$E49</f>
        <v>0</v>
      </c>
      <c r="T49" s="35"/>
      <c r="U49" s="33">
        <f>T49*$E49</f>
        <v>0</v>
      </c>
      <c r="V49" s="35"/>
      <c r="W49" s="33">
        <f>V49*$E49</f>
        <v>0</v>
      </c>
      <c r="X49" s="35"/>
      <c r="Y49" s="33">
        <f>X49*$E49</f>
        <v>0</v>
      </c>
      <c r="Z49" s="35"/>
      <c r="AA49" s="33">
        <f>Z49*$E49</f>
        <v>0</v>
      </c>
      <c r="AB49" s="35"/>
      <c r="AC49" s="33">
        <f>AB49*$E49</f>
        <v>0</v>
      </c>
      <c r="AD49" s="35"/>
      <c r="AE49" s="33">
        <f>AD49*$E49</f>
        <v>0</v>
      </c>
      <c r="AF49" s="35"/>
      <c r="AG49" s="33">
        <f>AF49*$E49</f>
        <v>0</v>
      </c>
      <c r="AH49" s="35"/>
      <c r="AI49" s="33">
        <f>AH49*$E49</f>
        <v>0</v>
      </c>
      <c r="AJ49" s="35"/>
      <c r="AK49" s="33">
        <f>AJ49*$E49</f>
        <v>0</v>
      </c>
      <c r="AL49" s="35"/>
      <c r="AM49" s="33">
        <f>AL49*$E49</f>
        <v>0</v>
      </c>
      <c r="AN49" s="35"/>
      <c r="AO49" s="33">
        <f>AN49*$E49</f>
        <v>0</v>
      </c>
      <c r="AP49" s="35"/>
      <c r="AQ49" s="33">
        <f>AP49*$E49</f>
        <v>0</v>
      </c>
      <c r="AR49" s="35"/>
      <c r="AS49" s="34">
        <f>AR49*$E49</f>
        <v>0</v>
      </c>
      <c r="AT49" s="195"/>
    </row>
    <row r="50" spans="1:46" ht="39.9" customHeight="1" x14ac:dyDescent="0.3">
      <c r="A50" s="199"/>
      <c r="B50" s="444"/>
      <c r="C50" s="364"/>
      <c r="D50" s="15" t="s">
        <v>120</v>
      </c>
      <c r="E50" s="16">
        <v>0</v>
      </c>
      <c r="F50" s="37"/>
      <c r="G50" s="33">
        <f>F50*$E50</f>
        <v>0</v>
      </c>
      <c r="H50" s="36"/>
      <c r="I50" s="33">
        <f>H50*$E50</f>
        <v>0</v>
      </c>
      <c r="J50" s="36"/>
      <c r="K50" s="33">
        <f>J50*$E50</f>
        <v>0</v>
      </c>
      <c r="L50" s="36"/>
      <c r="M50" s="33">
        <f>L50*$E50</f>
        <v>0</v>
      </c>
      <c r="N50" s="36"/>
      <c r="O50" s="33">
        <f>N50*$E50</f>
        <v>0</v>
      </c>
      <c r="P50" s="36"/>
      <c r="Q50" s="33">
        <f>P50*$E50</f>
        <v>0</v>
      </c>
      <c r="R50" s="36"/>
      <c r="S50" s="33">
        <f>R50*$E50</f>
        <v>0</v>
      </c>
      <c r="T50" s="36"/>
      <c r="U50" s="33">
        <f>T50*$E50</f>
        <v>0</v>
      </c>
      <c r="V50" s="36"/>
      <c r="W50" s="33">
        <f>V50*$E50</f>
        <v>0</v>
      </c>
      <c r="X50" s="36"/>
      <c r="Y50" s="33">
        <f>X50*$E50</f>
        <v>0</v>
      </c>
      <c r="Z50" s="37"/>
      <c r="AA50" s="33">
        <f>Z50*$E50</f>
        <v>0</v>
      </c>
      <c r="AB50" s="36"/>
      <c r="AC50" s="33">
        <f>AB50*$E50</f>
        <v>0</v>
      </c>
      <c r="AD50" s="36"/>
      <c r="AE50" s="33">
        <f>AD50*$E50</f>
        <v>0</v>
      </c>
      <c r="AF50" s="36"/>
      <c r="AG50" s="33">
        <f>AF50*$E50</f>
        <v>0</v>
      </c>
      <c r="AH50" s="36"/>
      <c r="AI50" s="33">
        <f>AH50*$E50</f>
        <v>0</v>
      </c>
      <c r="AJ50" s="36"/>
      <c r="AK50" s="33">
        <f>AJ50*$E50</f>
        <v>0</v>
      </c>
      <c r="AL50" s="36"/>
      <c r="AM50" s="33">
        <f>AL50*$E50</f>
        <v>0</v>
      </c>
      <c r="AN50" s="36"/>
      <c r="AO50" s="33">
        <f>AN50*$E50</f>
        <v>0</v>
      </c>
      <c r="AP50" s="36"/>
      <c r="AQ50" s="33">
        <f>AP50*$E50</f>
        <v>0</v>
      </c>
      <c r="AR50" s="36"/>
      <c r="AS50" s="34">
        <f>AR50*$E50</f>
        <v>0</v>
      </c>
      <c r="AT50" s="195"/>
    </row>
    <row r="51" spans="1:46" ht="39.9" customHeight="1" x14ac:dyDescent="0.3">
      <c r="A51" s="199"/>
      <c r="B51" s="444"/>
      <c r="C51" s="364"/>
      <c r="D51" s="15" t="s">
        <v>145</v>
      </c>
      <c r="E51" s="16">
        <v>5.3999999999999999E-2</v>
      </c>
      <c r="F51" s="37">
        <v>95</v>
      </c>
      <c r="G51" s="33">
        <f>F51*$E51</f>
        <v>5.13</v>
      </c>
      <c r="H51" s="36"/>
      <c r="I51" s="33">
        <f>H51*$E51</f>
        <v>0</v>
      </c>
      <c r="J51" s="36"/>
      <c r="K51" s="33">
        <f>J51*$E51</f>
        <v>0</v>
      </c>
      <c r="L51" s="36"/>
      <c r="M51" s="33">
        <f>L51*$E51</f>
        <v>0</v>
      </c>
      <c r="N51" s="36"/>
      <c r="O51" s="33">
        <f>N51*$E51</f>
        <v>0</v>
      </c>
      <c r="P51" s="36"/>
      <c r="Q51" s="33">
        <f>P51*$E51</f>
        <v>0</v>
      </c>
      <c r="R51" s="36"/>
      <c r="S51" s="33">
        <f>R51*$E51</f>
        <v>0</v>
      </c>
      <c r="T51" s="36"/>
      <c r="U51" s="33">
        <f>T51*$E51</f>
        <v>0</v>
      </c>
      <c r="V51" s="36"/>
      <c r="W51" s="33">
        <f>V51*$E51</f>
        <v>0</v>
      </c>
      <c r="X51" s="36"/>
      <c r="Y51" s="33">
        <f>X51*$E51</f>
        <v>0</v>
      </c>
      <c r="Z51" s="37"/>
      <c r="AA51" s="33">
        <f>Z51*$E51</f>
        <v>0</v>
      </c>
      <c r="AB51" s="36"/>
      <c r="AC51" s="33">
        <f>AB51*$E51</f>
        <v>0</v>
      </c>
      <c r="AD51" s="36"/>
      <c r="AE51" s="33">
        <f>AD51*$E51</f>
        <v>0</v>
      </c>
      <c r="AF51" s="36"/>
      <c r="AG51" s="33">
        <f>AF51*$E51</f>
        <v>0</v>
      </c>
      <c r="AH51" s="36"/>
      <c r="AI51" s="33">
        <f>AH51*$E51</f>
        <v>0</v>
      </c>
      <c r="AJ51" s="36"/>
      <c r="AK51" s="33">
        <f>AJ51*$E51</f>
        <v>0</v>
      </c>
      <c r="AL51" s="36"/>
      <c r="AM51" s="33">
        <f>AL51*$E51</f>
        <v>0</v>
      </c>
      <c r="AN51" s="36"/>
      <c r="AO51" s="33">
        <f>AN51*$E51</f>
        <v>0</v>
      </c>
      <c r="AP51" s="36"/>
      <c r="AQ51" s="33">
        <f>AP51*$E51</f>
        <v>0</v>
      </c>
      <c r="AR51" s="36"/>
      <c r="AS51" s="34">
        <f>AR51*$E51</f>
        <v>0</v>
      </c>
      <c r="AT51" s="195"/>
    </row>
    <row r="52" spans="1:46" ht="39.9" customHeight="1" x14ac:dyDescent="0.3">
      <c r="A52" s="199"/>
      <c r="B52" s="444"/>
      <c r="C52" s="364"/>
      <c r="D52" s="15" t="s">
        <v>144</v>
      </c>
      <c r="E52" s="16">
        <v>0.04</v>
      </c>
      <c r="F52" s="37"/>
      <c r="G52" s="33">
        <f t="shared" ref="G52:I65" si="73">F52*$E52</f>
        <v>0</v>
      </c>
      <c r="H52" s="36"/>
      <c r="I52" s="33">
        <f t="shared" si="73"/>
        <v>0</v>
      </c>
      <c r="J52" s="36"/>
      <c r="K52" s="33">
        <f t="shared" ref="K52" si="74">J52*$E52</f>
        <v>0</v>
      </c>
      <c r="L52" s="36"/>
      <c r="M52" s="33">
        <f t="shared" ref="M52" si="75">L52*$E52</f>
        <v>0</v>
      </c>
      <c r="N52" s="36"/>
      <c r="O52" s="33">
        <f t="shared" ref="O52" si="76">N52*$E52</f>
        <v>0</v>
      </c>
      <c r="P52" s="36"/>
      <c r="Q52" s="33">
        <f t="shared" ref="Q52" si="77">P52*$E52</f>
        <v>0</v>
      </c>
      <c r="R52" s="36"/>
      <c r="S52" s="33">
        <f t="shared" ref="S52" si="78">R52*$E52</f>
        <v>0</v>
      </c>
      <c r="T52" s="36"/>
      <c r="U52" s="33">
        <f t="shared" ref="U52" si="79">T52*$E52</f>
        <v>0</v>
      </c>
      <c r="V52" s="36"/>
      <c r="W52" s="33">
        <f t="shared" ref="W52" si="80">V52*$E52</f>
        <v>0</v>
      </c>
      <c r="X52" s="36"/>
      <c r="Y52" s="33">
        <f t="shared" ref="Y52" si="81">X52*$E52</f>
        <v>0</v>
      </c>
      <c r="Z52" s="37"/>
      <c r="AA52" s="33">
        <f t="shared" ref="AA52:AA65" si="82">Z52*$E52</f>
        <v>0</v>
      </c>
      <c r="AB52" s="36"/>
      <c r="AC52" s="33">
        <f t="shared" ref="AC52:AC65" si="83">AB52*$E52</f>
        <v>0</v>
      </c>
      <c r="AD52" s="36"/>
      <c r="AE52" s="33">
        <f t="shared" ref="AE52:AE65" si="84">AD52*$E52</f>
        <v>0</v>
      </c>
      <c r="AF52" s="36"/>
      <c r="AG52" s="33">
        <f t="shared" ref="AG52" si="85">AF52*$E52</f>
        <v>0</v>
      </c>
      <c r="AH52" s="36"/>
      <c r="AI52" s="33">
        <f t="shared" ref="AI52:AI65" si="86">AH52*$E52</f>
        <v>0</v>
      </c>
      <c r="AJ52" s="36"/>
      <c r="AK52" s="33">
        <f t="shared" ref="AK52:AK65" si="87">AJ52*$E52</f>
        <v>0</v>
      </c>
      <c r="AL52" s="36"/>
      <c r="AM52" s="33">
        <f t="shared" ref="AM52:AM65" si="88">AL52*$E52</f>
        <v>0</v>
      </c>
      <c r="AN52" s="36"/>
      <c r="AO52" s="33">
        <f t="shared" ref="AO52:AO60" si="89">AN52*$E52</f>
        <v>0</v>
      </c>
      <c r="AP52" s="36"/>
      <c r="AQ52" s="33">
        <f t="shared" ref="AQ52:AQ65" si="90">AP52*$E52</f>
        <v>0</v>
      </c>
      <c r="AR52" s="36"/>
      <c r="AS52" s="34">
        <f t="shared" ref="AS52:AS65" si="91">AR52*$E52</f>
        <v>0</v>
      </c>
      <c r="AT52" s="195"/>
    </row>
    <row r="53" spans="1:46" ht="39.9" customHeight="1" x14ac:dyDescent="0.3">
      <c r="A53" s="199"/>
      <c r="B53" s="444"/>
      <c r="C53" s="364"/>
      <c r="D53" s="15" t="s">
        <v>143</v>
      </c>
      <c r="E53" s="16">
        <v>0.12</v>
      </c>
      <c r="F53" s="37"/>
      <c r="G53" s="33">
        <f t="shared" si="73"/>
        <v>0</v>
      </c>
      <c r="H53" s="36"/>
      <c r="I53" s="33">
        <f t="shared" si="73"/>
        <v>0</v>
      </c>
      <c r="J53" s="36"/>
      <c r="K53" s="33">
        <f t="shared" ref="K53:K63" si="92">J53*$E53</f>
        <v>0</v>
      </c>
      <c r="L53" s="36"/>
      <c r="M53" s="33">
        <f>L53*$E53</f>
        <v>0</v>
      </c>
      <c r="N53" s="36"/>
      <c r="O53" s="33">
        <f t="shared" ref="O53:O63" si="93">N53*$E53</f>
        <v>0</v>
      </c>
      <c r="P53" s="36"/>
      <c r="Q53" s="33">
        <f t="shared" ref="Q53:Q63" si="94">P53*$E53</f>
        <v>0</v>
      </c>
      <c r="R53" s="36"/>
      <c r="S53" s="33">
        <f t="shared" ref="S53:S61" si="95">R53*$E53</f>
        <v>0</v>
      </c>
      <c r="T53" s="36"/>
      <c r="U53" s="33">
        <f t="shared" ref="U53:U59" si="96">T53*$E53</f>
        <v>0</v>
      </c>
      <c r="V53" s="36"/>
      <c r="W53" s="33">
        <f t="shared" ref="W53:W57" si="97">V53*$E53</f>
        <v>0</v>
      </c>
      <c r="X53" s="36"/>
      <c r="Y53" s="33">
        <f t="shared" ref="Y53:Y65" si="98">X53*$E53</f>
        <v>0</v>
      </c>
      <c r="Z53" s="37"/>
      <c r="AA53" s="33">
        <f t="shared" si="82"/>
        <v>0</v>
      </c>
      <c r="AB53" s="36"/>
      <c r="AC53" s="33">
        <f t="shared" si="83"/>
        <v>0</v>
      </c>
      <c r="AD53" s="36"/>
      <c r="AE53" s="33">
        <f t="shared" si="84"/>
        <v>0</v>
      </c>
      <c r="AF53" s="36"/>
      <c r="AG53" s="33">
        <f>AF53*$E53</f>
        <v>0</v>
      </c>
      <c r="AH53" s="36"/>
      <c r="AI53" s="33">
        <f t="shared" si="86"/>
        <v>0</v>
      </c>
      <c r="AJ53" s="36"/>
      <c r="AK53" s="33">
        <f t="shared" si="87"/>
        <v>0</v>
      </c>
      <c r="AL53" s="36"/>
      <c r="AM53" s="33">
        <f t="shared" si="88"/>
        <v>0</v>
      </c>
      <c r="AN53" s="36"/>
      <c r="AO53" s="33">
        <f t="shared" si="89"/>
        <v>0</v>
      </c>
      <c r="AP53" s="36"/>
      <c r="AQ53" s="33">
        <f t="shared" si="90"/>
        <v>0</v>
      </c>
      <c r="AR53" s="36"/>
      <c r="AS53" s="34">
        <f t="shared" si="91"/>
        <v>0</v>
      </c>
      <c r="AT53" s="195"/>
    </row>
    <row r="54" spans="1:46" ht="39.9" customHeight="1" x14ac:dyDescent="0.3">
      <c r="A54" s="199"/>
      <c r="B54" s="444"/>
      <c r="C54" s="364"/>
      <c r="D54" s="15" t="s">
        <v>121</v>
      </c>
      <c r="E54" s="16">
        <v>0</v>
      </c>
      <c r="F54" s="37"/>
      <c r="G54" s="33">
        <f t="shared" ref="G54:G55" si="99">F54*$E54</f>
        <v>0</v>
      </c>
      <c r="H54" s="36"/>
      <c r="I54" s="33">
        <f t="shared" ref="I54:I55" si="100">H54*$E54</f>
        <v>0</v>
      </c>
      <c r="J54" s="36"/>
      <c r="K54" s="33">
        <f t="shared" ref="K54:K55" si="101">J54*$E54</f>
        <v>0</v>
      </c>
      <c r="L54" s="36"/>
      <c r="M54" s="33">
        <f>L54*$E54</f>
        <v>0</v>
      </c>
      <c r="N54" s="36"/>
      <c r="O54" s="33">
        <f t="shared" ref="O54:O55" si="102">N54*$E54</f>
        <v>0</v>
      </c>
      <c r="P54" s="36"/>
      <c r="Q54" s="33">
        <f t="shared" ref="Q54:Q55" si="103">P54*$E54</f>
        <v>0</v>
      </c>
      <c r="R54" s="36"/>
      <c r="S54" s="33">
        <f t="shared" ref="S54:S55" si="104">R54*$E54</f>
        <v>0</v>
      </c>
      <c r="T54" s="36"/>
      <c r="U54" s="33">
        <f t="shared" ref="U54:U55" si="105">T54*$E54</f>
        <v>0</v>
      </c>
      <c r="V54" s="36"/>
      <c r="W54" s="33">
        <f t="shared" ref="W54:W55" si="106">V54*$E54</f>
        <v>0</v>
      </c>
      <c r="X54" s="36"/>
      <c r="Y54" s="33">
        <f t="shared" ref="Y54:Y55" si="107">X54*$E54</f>
        <v>0</v>
      </c>
      <c r="Z54" s="37"/>
      <c r="AA54" s="33">
        <f t="shared" si="82"/>
        <v>0</v>
      </c>
      <c r="AB54" s="36"/>
      <c r="AC54" s="33">
        <f t="shared" si="83"/>
        <v>0</v>
      </c>
      <c r="AD54" s="36"/>
      <c r="AE54" s="33">
        <f t="shared" si="84"/>
        <v>0</v>
      </c>
      <c r="AF54" s="36"/>
      <c r="AG54" s="33">
        <f>AF54*$E54</f>
        <v>0</v>
      </c>
      <c r="AH54" s="36"/>
      <c r="AI54" s="33">
        <f t="shared" si="86"/>
        <v>0</v>
      </c>
      <c r="AJ54" s="36"/>
      <c r="AK54" s="33">
        <f t="shared" si="87"/>
        <v>0</v>
      </c>
      <c r="AL54" s="36"/>
      <c r="AM54" s="33">
        <f t="shared" si="88"/>
        <v>0</v>
      </c>
      <c r="AN54" s="36"/>
      <c r="AO54" s="33">
        <f t="shared" si="89"/>
        <v>0</v>
      </c>
      <c r="AP54" s="36"/>
      <c r="AQ54" s="33">
        <f t="shared" si="90"/>
        <v>0</v>
      </c>
      <c r="AR54" s="36"/>
      <c r="AS54" s="34">
        <f t="shared" si="91"/>
        <v>0</v>
      </c>
      <c r="AT54" s="195"/>
    </row>
    <row r="55" spans="1:46" ht="39.9" customHeight="1" x14ac:dyDescent="0.3">
      <c r="A55" s="199"/>
      <c r="B55" s="444"/>
      <c r="C55" s="364"/>
      <c r="D55" s="15" t="s">
        <v>122</v>
      </c>
      <c r="E55" s="16">
        <v>0</v>
      </c>
      <c r="F55" s="37"/>
      <c r="G55" s="33">
        <f t="shared" si="99"/>
        <v>0</v>
      </c>
      <c r="H55" s="36"/>
      <c r="I55" s="33">
        <f t="shared" si="100"/>
        <v>0</v>
      </c>
      <c r="J55" s="36"/>
      <c r="K55" s="33">
        <f t="shared" si="101"/>
        <v>0</v>
      </c>
      <c r="L55" s="36"/>
      <c r="M55" s="33">
        <f>L55*$E55</f>
        <v>0</v>
      </c>
      <c r="N55" s="36"/>
      <c r="O55" s="33">
        <f t="shared" si="102"/>
        <v>0</v>
      </c>
      <c r="P55" s="36"/>
      <c r="Q55" s="33">
        <f t="shared" si="103"/>
        <v>0</v>
      </c>
      <c r="R55" s="36"/>
      <c r="S55" s="33">
        <f t="shared" si="104"/>
        <v>0</v>
      </c>
      <c r="T55" s="36"/>
      <c r="U55" s="33">
        <f t="shared" si="105"/>
        <v>0</v>
      </c>
      <c r="V55" s="36"/>
      <c r="W55" s="33">
        <f t="shared" si="106"/>
        <v>0</v>
      </c>
      <c r="X55" s="36"/>
      <c r="Y55" s="33">
        <f t="shared" si="107"/>
        <v>0</v>
      </c>
      <c r="Z55" s="37"/>
      <c r="AA55" s="33">
        <f t="shared" si="82"/>
        <v>0</v>
      </c>
      <c r="AB55" s="36"/>
      <c r="AC55" s="33">
        <f t="shared" si="83"/>
        <v>0</v>
      </c>
      <c r="AD55" s="36"/>
      <c r="AE55" s="33">
        <f t="shared" si="84"/>
        <v>0</v>
      </c>
      <c r="AF55" s="36"/>
      <c r="AG55" s="33">
        <f>AF55*$E55</f>
        <v>0</v>
      </c>
      <c r="AH55" s="36"/>
      <c r="AI55" s="33">
        <f t="shared" si="86"/>
        <v>0</v>
      </c>
      <c r="AJ55" s="36"/>
      <c r="AK55" s="33">
        <f t="shared" si="87"/>
        <v>0</v>
      </c>
      <c r="AL55" s="36"/>
      <c r="AM55" s="33">
        <f t="shared" si="88"/>
        <v>0</v>
      </c>
      <c r="AN55" s="36"/>
      <c r="AO55" s="33">
        <f t="shared" si="89"/>
        <v>0</v>
      </c>
      <c r="AP55" s="36"/>
      <c r="AQ55" s="33">
        <f t="shared" si="90"/>
        <v>0</v>
      </c>
      <c r="AR55" s="36"/>
      <c r="AS55" s="34">
        <f t="shared" si="91"/>
        <v>0</v>
      </c>
      <c r="AT55" s="195"/>
    </row>
    <row r="56" spans="1:46" ht="39.9" customHeight="1" x14ac:dyDescent="0.3">
      <c r="A56" s="199"/>
      <c r="B56" s="444"/>
      <c r="C56" s="364"/>
      <c r="D56" s="15" t="s">
        <v>122</v>
      </c>
      <c r="E56" s="16">
        <v>0</v>
      </c>
      <c r="F56" s="37"/>
      <c r="G56" s="33">
        <f t="shared" ref="G56" si="108">F56*$E56</f>
        <v>0</v>
      </c>
      <c r="H56" s="36"/>
      <c r="I56" s="33">
        <f t="shared" ref="I56" si="109">H56*$E56</f>
        <v>0</v>
      </c>
      <c r="J56" s="36"/>
      <c r="K56" s="33">
        <f t="shared" ref="K56" si="110">J56*$E56</f>
        <v>0</v>
      </c>
      <c r="L56" s="36"/>
      <c r="M56" s="33">
        <f>L56*$E56</f>
        <v>0</v>
      </c>
      <c r="N56" s="36"/>
      <c r="O56" s="33">
        <f t="shared" ref="O56" si="111">N56*$E56</f>
        <v>0</v>
      </c>
      <c r="P56" s="36"/>
      <c r="Q56" s="33">
        <f t="shared" ref="Q56" si="112">P56*$E56</f>
        <v>0</v>
      </c>
      <c r="R56" s="36"/>
      <c r="S56" s="33">
        <f t="shared" ref="S56" si="113">R56*$E56</f>
        <v>0</v>
      </c>
      <c r="T56" s="36"/>
      <c r="U56" s="33">
        <f t="shared" ref="U56" si="114">T56*$E56</f>
        <v>0</v>
      </c>
      <c r="V56" s="36"/>
      <c r="W56" s="33">
        <f t="shared" ref="W56" si="115">V56*$E56</f>
        <v>0</v>
      </c>
      <c r="X56" s="36"/>
      <c r="Y56" s="33">
        <f t="shared" ref="Y56" si="116">X56*$E56</f>
        <v>0</v>
      </c>
      <c r="Z56" s="37"/>
      <c r="AA56" s="33">
        <f t="shared" si="82"/>
        <v>0</v>
      </c>
      <c r="AB56" s="36"/>
      <c r="AC56" s="33">
        <f t="shared" si="83"/>
        <v>0</v>
      </c>
      <c r="AD56" s="36"/>
      <c r="AE56" s="33">
        <f t="shared" si="84"/>
        <v>0</v>
      </c>
      <c r="AF56" s="36"/>
      <c r="AG56" s="33">
        <f>AF56*$E56</f>
        <v>0</v>
      </c>
      <c r="AH56" s="36"/>
      <c r="AI56" s="33">
        <f t="shared" si="86"/>
        <v>0</v>
      </c>
      <c r="AJ56" s="36"/>
      <c r="AK56" s="33">
        <f t="shared" si="87"/>
        <v>0</v>
      </c>
      <c r="AL56" s="36"/>
      <c r="AM56" s="33">
        <f t="shared" si="88"/>
        <v>0</v>
      </c>
      <c r="AN56" s="36"/>
      <c r="AO56" s="33">
        <f t="shared" si="89"/>
        <v>0</v>
      </c>
      <c r="AP56" s="36"/>
      <c r="AQ56" s="33">
        <f t="shared" si="90"/>
        <v>0</v>
      </c>
      <c r="AR56" s="36"/>
      <c r="AS56" s="34">
        <f t="shared" si="91"/>
        <v>0</v>
      </c>
      <c r="AT56" s="195"/>
    </row>
    <row r="57" spans="1:46" ht="39.9" customHeight="1" x14ac:dyDescent="0.3">
      <c r="A57" s="199"/>
      <c r="B57" s="444"/>
      <c r="C57" s="364"/>
      <c r="D57" s="15" t="s">
        <v>142</v>
      </c>
      <c r="E57" s="16">
        <v>2E-3</v>
      </c>
      <c r="F57" s="37"/>
      <c r="G57" s="33">
        <f t="shared" si="73"/>
        <v>0</v>
      </c>
      <c r="H57" s="36"/>
      <c r="I57" s="33">
        <f t="shared" si="73"/>
        <v>0</v>
      </c>
      <c r="J57" s="36"/>
      <c r="K57" s="33">
        <f t="shared" si="92"/>
        <v>0</v>
      </c>
      <c r="L57" s="36"/>
      <c r="M57" s="33">
        <f t="shared" ref="M57:M63" si="117">L57*$E57</f>
        <v>0</v>
      </c>
      <c r="N57" s="36"/>
      <c r="O57" s="33">
        <f t="shared" si="93"/>
        <v>0</v>
      </c>
      <c r="P57" s="36"/>
      <c r="Q57" s="33">
        <f t="shared" si="94"/>
        <v>0</v>
      </c>
      <c r="R57" s="36"/>
      <c r="S57" s="33">
        <f t="shared" si="95"/>
        <v>0</v>
      </c>
      <c r="T57" s="36"/>
      <c r="U57" s="33">
        <f t="shared" si="96"/>
        <v>0</v>
      </c>
      <c r="V57" s="36"/>
      <c r="W57" s="33">
        <f t="shared" si="97"/>
        <v>0</v>
      </c>
      <c r="X57" s="36"/>
      <c r="Y57" s="33">
        <f t="shared" si="98"/>
        <v>0</v>
      </c>
      <c r="Z57" s="37"/>
      <c r="AA57" s="33">
        <f t="shared" si="82"/>
        <v>0</v>
      </c>
      <c r="AB57" s="36"/>
      <c r="AC57" s="33">
        <f t="shared" si="83"/>
        <v>0</v>
      </c>
      <c r="AD57" s="36"/>
      <c r="AE57" s="33">
        <f t="shared" si="84"/>
        <v>0</v>
      </c>
      <c r="AF57" s="36"/>
      <c r="AG57" s="33">
        <f t="shared" ref="AG57:AG65" si="118">AF57*$E57</f>
        <v>0</v>
      </c>
      <c r="AH57" s="36"/>
      <c r="AI57" s="33">
        <f t="shared" si="86"/>
        <v>0</v>
      </c>
      <c r="AJ57" s="36"/>
      <c r="AK57" s="33">
        <f t="shared" si="87"/>
        <v>0</v>
      </c>
      <c r="AL57" s="36"/>
      <c r="AM57" s="33">
        <f t="shared" si="88"/>
        <v>0</v>
      </c>
      <c r="AN57" s="36"/>
      <c r="AO57" s="33">
        <f t="shared" si="89"/>
        <v>0</v>
      </c>
      <c r="AP57" s="36"/>
      <c r="AQ57" s="33">
        <f t="shared" si="90"/>
        <v>0</v>
      </c>
      <c r="AR57" s="36"/>
      <c r="AS57" s="34">
        <f t="shared" si="91"/>
        <v>0</v>
      </c>
      <c r="AT57" s="195"/>
    </row>
    <row r="58" spans="1:46" ht="39.9" customHeight="1" x14ac:dyDescent="0.3">
      <c r="A58" s="199"/>
      <c r="B58" s="444"/>
      <c r="C58" s="364"/>
      <c r="D58" s="15" t="s">
        <v>141</v>
      </c>
      <c r="E58" s="17">
        <v>8.0000000000000002E-3</v>
      </c>
      <c r="F58" s="37"/>
      <c r="G58" s="33">
        <f t="shared" si="73"/>
        <v>0</v>
      </c>
      <c r="H58" s="36"/>
      <c r="I58" s="33">
        <f t="shared" si="73"/>
        <v>0</v>
      </c>
      <c r="J58" s="36"/>
      <c r="K58" s="33">
        <f t="shared" si="92"/>
        <v>0</v>
      </c>
      <c r="L58" s="36"/>
      <c r="M58" s="33">
        <f t="shared" si="117"/>
        <v>0</v>
      </c>
      <c r="N58" s="36"/>
      <c r="O58" s="33">
        <f t="shared" si="93"/>
        <v>0</v>
      </c>
      <c r="P58" s="36"/>
      <c r="Q58" s="33">
        <f t="shared" si="94"/>
        <v>0</v>
      </c>
      <c r="R58" s="36"/>
      <c r="S58" s="33">
        <f t="shared" si="95"/>
        <v>0</v>
      </c>
      <c r="T58" s="36"/>
      <c r="U58" s="33">
        <f t="shared" si="96"/>
        <v>0</v>
      </c>
      <c r="V58" s="36"/>
      <c r="W58" s="33">
        <f t="shared" ref="W58" si="119">V58*$E58</f>
        <v>0</v>
      </c>
      <c r="X58" s="36"/>
      <c r="Y58" s="33">
        <f t="shared" si="98"/>
        <v>0</v>
      </c>
      <c r="Z58" s="37"/>
      <c r="AA58" s="33">
        <f t="shared" si="82"/>
        <v>0</v>
      </c>
      <c r="AB58" s="36"/>
      <c r="AC58" s="33">
        <f t="shared" si="83"/>
        <v>0</v>
      </c>
      <c r="AD58" s="36"/>
      <c r="AE58" s="33">
        <f t="shared" si="84"/>
        <v>0</v>
      </c>
      <c r="AF58" s="36"/>
      <c r="AG58" s="33">
        <f t="shared" si="118"/>
        <v>0</v>
      </c>
      <c r="AH58" s="36"/>
      <c r="AI58" s="33">
        <f t="shared" si="86"/>
        <v>0</v>
      </c>
      <c r="AJ58" s="36"/>
      <c r="AK58" s="33">
        <f t="shared" si="87"/>
        <v>0</v>
      </c>
      <c r="AL58" s="36"/>
      <c r="AM58" s="33">
        <f t="shared" si="88"/>
        <v>0</v>
      </c>
      <c r="AN58" s="36"/>
      <c r="AO58" s="33">
        <f t="shared" si="89"/>
        <v>0</v>
      </c>
      <c r="AP58" s="36"/>
      <c r="AQ58" s="33">
        <f t="shared" si="90"/>
        <v>0</v>
      </c>
      <c r="AR58" s="36"/>
      <c r="AS58" s="34">
        <f t="shared" si="91"/>
        <v>0</v>
      </c>
      <c r="AT58" s="195"/>
    </row>
    <row r="59" spans="1:46" ht="39.9" customHeight="1" x14ac:dyDescent="0.3">
      <c r="A59" s="199"/>
      <c r="B59" s="444"/>
      <c r="C59" s="364"/>
      <c r="D59" s="15" t="s">
        <v>140</v>
      </c>
      <c r="E59" s="16">
        <v>4.0000000000000001E-3</v>
      </c>
      <c r="F59" s="37">
        <v>120</v>
      </c>
      <c r="G59" s="33">
        <f t="shared" si="73"/>
        <v>0.48</v>
      </c>
      <c r="H59" s="36"/>
      <c r="I59" s="33">
        <f t="shared" si="73"/>
        <v>0</v>
      </c>
      <c r="J59" s="36"/>
      <c r="K59" s="33">
        <f t="shared" si="92"/>
        <v>0</v>
      </c>
      <c r="L59" s="36"/>
      <c r="M59" s="33">
        <f t="shared" si="117"/>
        <v>0</v>
      </c>
      <c r="N59" s="36"/>
      <c r="O59" s="33">
        <f t="shared" si="93"/>
        <v>0</v>
      </c>
      <c r="P59" s="36"/>
      <c r="Q59" s="33">
        <f t="shared" si="94"/>
        <v>0</v>
      </c>
      <c r="R59" s="36"/>
      <c r="S59" s="33">
        <f t="shared" si="95"/>
        <v>0</v>
      </c>
      <c r="T59" s="36"/>
      <c r="U59" s="33">
        <f t="shared" si="96"/>
        <v>0</v>
      </c>
      <c r="V59" s="36"/>
      <c r="W59" s="33">
        <f t="shared" ref="W59:W63" si="120">V59*$E59</f>
        <v>0</v>
      </c>
      <c r="X59" s="36"/>
      <c r="Y59" s="33">
        <f t="shared" si="98"/>
        <v>0</v>
      </c>
      <c r="Z59" s="37"/>
      <c r="AA59" s="33">
        <f t="shared" si="82"/>
        <v>0</v>
      </c>
      <c r="AB59" s="36"/>
      <c r="AC59" s="33">
        <f t="shared" si="83"/>
        <v>0</v>
      </c>
      <c r="AD59" s="36"/>
      <c r="AE59" s="33">
        <f t="shared" si="84"/>
        <v>0</v>
      </c>
      <c r="AF59" s="36"/>
      <c r="AG59" s="33">
        <f t="shared" si="118"/>
        <v>0</v>
      </c>
      <c r="AH59" s="36"/>
      <c r="AI59" s="33">
        <f t="shared" si="86"/>
        <v>0</v>
      </c>
      <c r="AJ59" s="36"/>
      <c r="AK59" s="33">
        <f t="shared" si="87"/>
        <v>0</v>
      </c>
      <c r="AL59" s="36"/>
      <c r="AM59" s="33">
        <f t="shared" si="88"/>
        <v>0</v>
      </c>
      <c r="AN59" s="36"/>
      <c r="AO59" s="33">
        <f t="shared" si="89"/>
        <v>0</v>
      </c>
      <c r="AP59" s="36"/>
      <c r="AQ59" s="33">
        <f t="shared" si="90"/>
        <v>0</v>
      </c>
      <c r="AR59" s="36"/>
      <c r="AS59" s="34">
        <f t="shared" si="91"/>
        <v>0</v>
      </c>
      <c r="AT59" s="195"/>
    </row>
    <row r="60" spans="1:46" ht="39.9" customHeight="1" x14ac:dyDescent="0.3">
      <c r="A60" s="199"/>
      <c r="B60" s="444"/>
      <c r="C60" s="364"/>
      <c r="D60" s="15" t="s">
        <v>123</v>
      </c>
      <c r="E60" s="16">
        <v>0</v>
      </c>
      <c r="F60" s="37"/>
      <c r="G60" s="33">
        <f t="shared" ref="G60" si="121">F60*$E60</f>
        <v>0</v>
      </c>
      <c r="H60" s="36"/>
      <c r="I60" s="33">
        <f t="shared" ref="I60" si="122">H60*$E60</f>
        <v>0</v>
      </c>
      <c r="J60" s="36"/>
      <c r="K60" s="33">
        <f t="shared" ref="K60" si="123">J60*$E60</f>
        <v>0</v>
      </c>
      <c r="L60" s="36"/>
      <c r="M60" s="33">
        <f t="shared" ref="M60" si="124">L60*$E60</f>
        <v>0</v>
      </c>
      <c r="N60" s="36"/>
      <c r="O60" s="33">
        <f t="shared" ref="O60" si="125">N60*$E60</f>
        <v>0</v>
      </c>
      <c r="P60" s="36"/>
      <c r="Q60" s="33">
        <f t="shared" ref="Q60" si="126">P60*$E60</f>
        <v>0</v>
      </c>
      <c r="R60" s="36"/>
      <c r="S60" s="33">
        <f t="shared" ref="S60" si="127">R60*$E60</f>
        <v>0</v>
      </c>
      <c r="T60" s="36"/>
      <c r="U60" s="33">
        <f t="shared" ref="U60" si="128">T60*$E60</f>
        <v>0</v>
      </c>
      <c r="V60" s="36"/>
      <c r="W60" s="33">
        <f t="shared" ref="W60" si="129">V60*$E60</f>
        <v>0</v>
      </c>
      <c r="X60" s="36"/>
      <c r="Y60" s="33">
        <f t="shared" ref="Y60" si="130">X60*$E60</f>
        <v>0</v>
      </c>
      <c r="Z60" s="37"/>
      <c r="AA60" s="33">
        <f t="shared" si="82"/>
        <v>0</v>
      </c>
      <c r="AB60" s="36"/>
      <c r="AC60" s="33">
        <f t="shared" si="83"/>
        <v>0</v>
      </c>
      <c r="AD60" s="36"/>
      <c r="AE60" s="33">
        <f t="shared" si="84"/>
        <v>0</v>
      </c>
      <c r="AF60" s="36"/>
      <c r="AG60" s="33">
        <f t="shared" si="118"/>
        <v>0</v>
      </c>
      <c r="AH60" s="36"/>
      <c r="AI60" s="33">
        <f t="shared" si="86"/>
        <v>0</v>
      </c>
      <c r="AJ60" s="36"/>
      <c r="AK60" s="33">
        <f t="shared" si="87"/>
        <v>0</v>
      </c>
      <c r="AL60" s="36"/>
      <c r="AM60" s="33">
        <f t="shared" si="88"/>
        <v>0</v>
      </c>
      <c r="AN60" s="36"/>
      <c r="AO60" s="33">
        <f t="shared" si="89"/>
        <v>0</v>
      </c>
      <c r="AP60" s="36"/>
      <c r="AQ60" s="33">
        <f t="shared" si="90"/>
        <v>0</v>
      </c>
      <c r="AR60" s="36"/>
      <c r="AS60" s="34">
        <f t="shared" si="91"/>
        <v>0</v>
      </c>
      <c r="AT60" s="195"/>
    </row>
    <row r="61" spans="1:46" ht="39.9" customHeight="1" x14ac:dyDescent="0.3">
      <c r="A61" s="199"/>
      <c r="B61" s="444"/>
      <c r="C61" s="364"/>
      <c r="D61" s="15" t="s">
        <v>136</v>
      </c>
      <c r="E61" s="16">
        <v>0.06</v>
      </c>
      <c r="F61" s="37"/>
      <c r="G61" s="33">
        <f t="shared" si="73"/>
        <v>0</v>
      </c>
      <c r="H61" s="36"/>
      <c r="I61" s="33">
        <f t="shared" si="73"/>
        <v>0</v>
      </c>
      <c r="J61" s="36"/>
      <c r="K61" s="33">
        <f t="shared" si="92"/>
        <v>0</v>
      </c>
      <c r="L61" s="36"/>
      <c r="M61" s="33">
        <f t="shared" si="117"/>
        <v>0</v>
      </c>
      <c r="N61" s="36"/>
      <c r="O61" s="33">
        <f t="shared" si="93"/>
        <v>0</v>
      </c>
      <c r="P61" s="36"/>
      <c r="Q61" s="33">
        <f t="shared" si="94"/>
        <v>0</v>
      </c>
      <c r="R61" s="36"/>
      <c r="S61" s="33">
        <f t="shared" si="95"/>
        <v>0</v>
      </c>
      <c r="T61" s="36"/>
      <c r="U61" s="33">
        <f>T61*$E61</f>
        <v>0</v>
      </c>
      <c r="V61" s="36"/>
      <c r="W61" s="33">
        <f t="shared" si="120"/>
        <v>0</v>
      </c>
      <c r="X61" s="36"/>
      <c r="Y61" s="33">
        <f t="shared" si="98"/>
        <v>0</v>
      </c>
      <c r="Z61" s="37"/>
      <c r="AA61" s="33">
        <f t="shared" si="82"/>
        <v>0</v>
      </c>
      <c r="AB61" s="36"/>
      <c r="AC61" s="33">
        <f t="shared" si="83"/>
        <v>0</v>
      </c>
      <c r="AD61" s="36"/>
      <c r="AE61" s="33">
        <f t="shared" si="84"/>
        <v>0</v>
      </c>
      <c r="AF61" s="36"/>
      <c r="AG61" s="33">
        <f t="shared" si="118"/>
        <v>0</v>
      </c>
      <c r="AH61" s="36"/>
      <c r="AI61" s="33">
        <f t="shared" si="86"/>
        <v>0</v>
      </c>
      <c r="AJ61" s="36"/>
      <c r="AK61" s="33">
        <f t="shared" si="87"/>
        <v>0</v>
      </c>
      <c r="AL61" s="36"/>
      <c r="AM61" s="33">
        <f t="shared" si="88"/>
        <v>0</v>
      </c>
      <c r="AN61" s="36"/>
      <c r="AO61" s="33">
        <f>AN61*$E61</f>
        <v>0</v>
      </c>
      <c r="AP61" s="36"/>
      <c r="AQ61" s="33">
        <f t="shared" si="90"/>
        <v>0</v>
      </c>
      <c r="AR61" s="36"/>
      <c r="AS61" s="34">
        <f t="shared" si="91"/>
        <v>0</v>
      </c>
      <c r="AT61" s="195"/>
    </row>
    <row r="62" spans="1:46" ht="39.9" customHeight="1" x14ac:dyDescent="0.3">
      <c r="A62" s="199"/>
      <c r="B62" s="444"/>
      <c r="C62" s="364"/>
      <c r="D62" s="15" t="s">
        <v>137</v>
      </c>
      <c r="E62" s="16">
        <v>0.03</v>
      </c>
      <c r="F62" s="37">
        <v>30</v>
      </c>
      <c r="G62" s="33">
        <f t="shared" si="73"/>
        <v>0.89999999999999991</v>
      </c>
      <c r="H62" s="36">
        <v>90</v>
      </c>
      <c r="I62" s="33">
        <f t="shared" si="73"/>
        <v>2.6999999999999997</v>
      </c>
      <c r="J62" s="36">
        <v>60</v>
      </c>
      <c r="K62" s="33">
        <f t="shared" si="92"/>
        <v>1.7999999999999998</v>
      </c>
      <c r="L62" s="36"/>
      <c r="M62" s="33">
        <f t="shared" si="117"/>
        <v>0</v>
      </c>
      <c r="N62" s="36"/>
      <c r="O62" s="33">
        <f t="shared" si="93"/>
        <v>0</v>
      </c>
      <c r="P62" s="36"/>
      <c r="Q62" s="33">
        <f t="shared" si="94"/>
        <v>0</v>
      </c>
      <c r="R62" s="36"/>
      <c r="S62" s="33">
        <f t="shared" ref="S62" si="131">R62*$E62</f>
        <v>0</v>
      </c>
      <c r="T62" s="36"/>
      <c r="U62" s="33">
        <f t="shared" ref="U62" si="132">T62*$E62</f>
        <v>0</v>
      </c>
      <c r="V62" s="36"/>
      <c r="W62" s="33">
        <f t="shared" si="120"/>
        <v>0</v>
      </c>
      <c r="X62" s="36"/>
      <c r="Y62" s="33">
        <f t="shared" si="98"/>
        <v>0</v>
      </c>
      <c r="Z62" s="37"/>
      <c r="AA62" s="33">
        <f t="shared" si="82"/>
        <v>0</v>
      </c>
      <c r="AB62" s="36"/>
      <c r="AC62" s="33">
        <f t="shared" si="83"/>
        <v>0</v>
      </c>
      <c r="AD62" s="36"/>
      <c r="AE62" s="33">
        <f t="shared" si="84"/>
        <v>0</v>
      </c>
      <c r="AF62" s="36"/>
      <c r="AG62" s="33">
        <f t="shared" si="118"/>
        <v>0</v>
      </c>
      <c r="AH62" s="36"/>
      <c r="AI62" s="33">
        <f t="shared" si="86"/>
        <v>0</v>
      </c>
      <c r="AJ62" s="36"/>
      <c r="AK62" s="33">
        <f t="shared" si="87"/>
        <v>0</v>
      </c>
      <c r="AL62" s="36"/>
      <c r="AM62" s="33">
        <f t="shared" si="88"/>
        <v>0</v>
      </c>
      <c r="AN62" s="36"/>
      <c r="AO62" s="33">
        <f t="shared" ref="AO62:AO65" si="133">AN62*$E62</f>
        <v>0</v>
      </c>
      <c r="AP62" s="36"/>
      <c r="AQ62" s="33">
        <f t="shared" si="90"/>
        <v>0</v>
      </c>
      <c r="AR62" s="36"/>
      <c r="AS62" s="34">
        <f t="shared" si="91"/>
        <v>0</v>
      </c>
      <c r="AT62" s="195"/>
    </row>
    <row r="63" spans="1:46" ht="39.9" customHeight="1" x14ac:dyDescent="0.3">
      <c r="A63" s="199"/>
      <c r="B63" s="444"/>
      <c r="C63" s="364"/>
      <c r="D63" s="15" t="s">
        <v>138</v>
      </c>
      <c r="E63" s="16">
        <v>0.09</v>
      </c>
      <c r="F63" s="37"/>
      <c r="G63" s="33">
        <f t="shared" si="73"/>
        <v>0</v>
      </c>
      <c r="H63" s="36"/>
      <c r="I63" s="33">
        <f t="shared" si="73"/>
        <v>0</v>
      </c>
      <c r="J63" s="36"/>
      <c r="K63" s="33">
        <f t="shared" si="92"/>
        <v>0</v>
      </c>
      <c r="L63" s="36"/>
      <c r="M63" s="33">
        <f t="shared" si="117"/>
        <v>0</v>
      </c>
      <c r="N63" s="36"/>
      <c r="O63" s="33">
        <f t="shared" si="93"/>
        <v>0</v>
      </c>
      <c r="P63" s="36"/>
      <c r="Q63" s="33">
        <f t="shared" si="94"/>
        <v>0</v>
      </c>
      <c r="R63" s="36"/>
      <c r="S63" s="33">
        <f t="shared" ref="S63" si="134">R63*$E63</f>
        <v>0</v>
      </c>
      <c r="T63" s="36"/>
      <c r="U63" s="33">
        <f t="shared" ref="U63" si="135">T63*$E63</f>
        <v>0</v>
      </c>
      <c r="V63" s="36"/>
      <c r="W63" s="33">
        <f t="shared" si="120"/>
        <v>0</v>
      </c>
      <c r="X63" s="36"/>
      <c r="Y63" s="33">
        <f t="shared" si="98"/>
        <v>0</v>
      </c>
      <c r="Z63" s="37"/>
      <c r="AA63" s="33">
        <f t="shared" si="82"/>
        <v>0</v>
      </c>
      <c r="AB63" s="36"/>
      <c r="AC63" s="33">
        <f t="shared" si="83"/>
        <v>0</v>
      </c>
      <c r="AD63" s="36"/>
      <c r="AE63" s="33">
        <f t="shared" si="84"/>
        <v>0</v>
      </c>
      <c r="AF63" s="36"/>
      <c r="AG63" s="33">
        <f t="shared" si="118"/>
        <v>0</v>
      </c>
      <c r="AH63" s="36"/>
      <c r="AI63" s="33">
        <f t="shared" si="86"/>
        <v>0</v>
      </c>
      <c r="AJ63" s="36"/>
      <c r="AK63" s="33">
        <f t="shared" si="87"/>
        <v>0</v>
      </c>
      <c r="AL63" s="36"/>
      <c r="AM63" s="33">
        <f t="shared" si="88"/>
        <v>0</v>
      </c>
      <c r="AN63" s="36"/>
      <c r="AO63" s="33">
        <f t="shared" si="133"/>
        <v>0</v>
      </c>
      <c r="AP63" s="36"/>
      <c r="AQ63" s="33">
        <f t="shared" si="90"/>
        <v>0</v>
      </c>
      <c r="AR63" s="36"/>
      <c r="AS63" s="34">
        <f t="shared" si="91"/>
        <v>0</v>
      </c>
      <c r="AT63" s="195"/>
    </row>
    <row r="64" spans="1:46" ht="39.9" customHeight="1" x14ac:dyDescent="0.3">
      <c r="A64" s="199"/>
      <c r="B64" s="444"/>
      <c r="C64" s="364"/>
      <c r="D64" s="15" t="s">
        <v>124</v>
      </c>
      <c r="E64" s="16">
        <v>0</v>
      </c>
      <c r="F64" s="37"/>
      <c r="G64" s="33">
        <f t="shared" ref="G64" si="136">F64*$E64</f>
        <v>0</v>
      </c>
      <c r="H64" s="36"/>
      <c r="I64" s="33">
        <f t="shared" ref="I64" si="137">H64*$E64</f>
        <v>0</v>
      </c>
      <c r="J64" s="36"/>
      <c r="K64" s="33">
        <f t="shared" ref="K64" si="138">J64*$E64</f>
        <v>0</v>
      </c>
      <c r="L64" s="36"/>
      <c r="M64" s="33">
        <f t="shared" ref="M64" si="139">L64*$E64</f>
        <v>0</v>
      </c>
      <c r="N64" s="36"/>
      <c r="O64" s="33">
        <f t="shared" ref="O64" si="140">N64*$E64</f>
        <v>0</v>
      </c>
      <c r="P64" s="36"/>
      <c r="Q64" s="33">
        <f t="shared" ref="Q64" si="141">P64*$E64</f>
        <v>0</v>
      </c>
      <c r="R64" s="36"/>
      <c r="S64" s="33">
        <f t="shared" ref="S64" si="142">R64*$E64</f>
        <v>0</v>
      </c>
      <c r="T64" s="36"/>
      <c r="U64" s="33">
        <f t="shared" ref="U64" si="143">T64*$E64</f>
        <v>0</v>
      </c>
      <c r="V64" s="36"/>
      <c r="W64" s="33">
        <f t="shared" ref="W64" si="144">V64*$E64</f>
        <v>0</v>
      </c>
      <c r="X64" s="36"/>
      <c r="Y64" s="33">
        <f t="shared" ref="Y64" si="145">X64*$E64</f>
        <v>0</v>
      </c>
      <c r="Z64" s="37"/>
      <c r="AA64" s="33">
        <f t="shared" si="82"/>
        <v>0</v>
      </c>
      <c r="AB64" s="36"/>
      <c r="AC64" s="33">
        <f t="shared" si="83"/>
        <v>0</v>
      </c>
      <c r="AD64" s="36"/>
      <c r="AE64" s="33">
        <f t="shared" si="84"/>
        <v>0</v>
      </c>
      <c r="AF64" s="36"/>
      <c r="AG64" s="33">
        <f t="shared" si="118"/>
        <v>0</v>
      </c>
      <c r="AH64" s="36"/>
      <c r="AI64" s="33">
        <f t="shared" si="86"/>
        <v>0</v>
      </c>
      <c r="AJ64" s="36"/>
      <c r="AK64" s="33">
        <f t="shared" si="87"/>
        <v>0</v>
      </c>
      <c r="AL64" s="36"/>
      <c r="AM64" s="33">
        <f t="shared" si="88"/>
        <v>0</v>
      </c>
      <c r="AN64" s="36"/>
      <c r="AO64" s="33">
        <f t="shared" si="133"/>
        <v>0</v>
      </c>
      <c r="AP64" s="36"/>
      <c r="AQ64" s="33">
        <f t="shared" si="90"/>
        <v>0</v>
      </c>
      <c r="AR64" s="36"/>
      <c r="AS64" s="34">
        <f t="shared" si="91"/>
        <v>0</v>
      </c>
      <c r="AT64" s="195"/>
    </row>
    <row r="65" spans="1:58" ht="39.9" customHeight="1" x14ac:dyDescent="0.3">
      <c r="A65" s="199"/>
      <c r="B65" s="444"/>
      <c r="C65" s="364"/>
      <c r="D65" s="18" t="s">
        <v>139</v>
      </c>
      <c r="E65" s="16">
        <v>1.5E-3</v>
      </c>
      <c r="F65" s="37">
        <v>160</v>
      </c>
      <c r="G65" s="33">
        <f t="shared" si="73"/>
        <v>0.24</v>
      </c>
      <c r="H65" s="36">
        <v>155</v>
      </c>
      <c r="I65" s="33">
        <f t="shared" si="73"/>
        <v>0.23250000000000001</v>
      </c>
      <c r="J65" s="36">
        <v>110</v>
      </c>
      <c r="K65" s="33">
        <f t="shared" ref="K65" si="146">J65*$E65</f>
        <v>0.16500000000000001</v>
      </c>
      <c r="L65" s="36"/>
      <c r="M65" s="33">
        <f t="shared" ref="M65" si="147">L65*$E65</f>
        <v>0</v>
      </c>
      <c r="N65" s="36"/>
      <c r="O65" s="33">
        <f t="shared" ref="O65" si="148">N65*$E65</f>
        <v>0</v>
      </c>
      <c r="P65" s="36"/>
      <c r="Q65" s="33">
        <f t="shared" ref="Q65" si="149">P65*$E65</f>
        <v>0</v>
      </c>
      <c r="R65" s="36"/>
      <c r="S65" s="33">
        <f t="shared" ref="S65" si="150">R65*$E65</f>
        <v>0</v>
      </c>
      <c r="T65" s="36"/>
      <c r="U65" s="33">
        <f t="shared" ref="U65" si="151">T65*$E65</f>
        <v>0</v>
      </c>
      <c r="V65" s="36"/>
      <c r="W65" s="33">
        <f t="shared" ref="W65" si="152">V65*$E65</f>
        <v>0</v>
      </c>
      <c r="X65" s="36"/>
      <c r="Y65" s="33">
        <f t="shared" si="98"/>
        <v>0</v>
      </c>
      <c r="Z65" s="37"/>
      <c r="AA65" s="33">
        <f t="shared" si="82"/>
        <v>0</v>
      </c>
      <c r="AB65" s="36"/>
      <c r="AC65" s="33">
        <f t="shared" si="83"/>
        <v>0</v>
      </c>
      <c r="AD65" s="36"/>
      <c r="AE65" s="33">
        <f t="shared" si="84"/>
        <v>0</v>
      </c>
      <c r="AF65" s="36"/>
      <c r="AG65" s="33">
        <f t="shared" si="118"/>
        <v>0</v>
      </c>
      <c r="AH65" s="36"/>
      <c r="AI65" s="33">
        <f t="shared" si="86"/>
        <v>0</v>
      </c>
      <c r="AJ65" s="36"/>
      <c r="AK65" s="33">
        <f t="shared" si="87"/>
        <v>0</v>
      </c>
      <c r="AL65" s="36"/>
      <c r="AM65" s="33">
        <f t="shared" si="88"/>
        <v>0</v>
      </c>
      <c r="AN65" s="36"/>
      <c r="AO65" s="33">
        <f t="shared" si="133"/>
        <v>0</v>
      </c>
      <c r="AP65" s="36"/>
      <c r="AQ65" s="33">
        <f t="shared" si="90"/>
        <v>0</v>
      </c>
      <c r="AR65" s="36"/>
      <c r="AS65" s="34">
        <f t="shared" si="91"/>
        <v>0</v>
      </c>
      <c r="AT65" s="195"/>
    </row>
    <row r="66" spans="1:58" ht="39.9" customHeight="1" thickBot="1" x14ac:dyDescent="0.35">
      <c r="A66" s="199"/>
      <c r="B66" s="445"/>
      <c r="C66" s="365"/>
      <c r="D66" s="365" t="s">
        <v>165</v>
      </c>
      <c r="E66" s="368"/>
      <c r="F66" s="347">
        <f>SUM(G49:G65)</f>
        <v>6.75</v>
      </c>
      <c r="G66" s="347"/>
      <c r="H66" s="347">
        <f>SUM(I49:I65)</f>
        <v>2.9324999999999997</v>
      </c>
      <c r="I66" s="347"/>
      <c r="J66" s="347">
        <f>SUM(K49:K65)</f>
        <v>1.9649999999999999</v>
      </c>
      <c r="K66" s="347"/>
      <c r="L66" s="347">
        <f>SUM(M49:M65)</f>
        <v>0</v>
      </c>
      <c r="M66" s="347"/>
      <c r="N66" s="347">
        <f>SUM(O49:O65)</f>
        <v>0</v>
      </c>
      <c r="O66" s="347"/>
      <c r="P66" s="347">
        <f>SUM(Q49:Q65)</f>
        <v>0</v>
      </c>
      <c r="Q66" s="347"/>
      <c r="R66" s="347">
        <f>SUM(S49:S65)</f>
        <v>0</v>
      </c>
      <c r="S66" s="347"/>
      <c r="T66" s="347">
        <f>SUM(U49:U65)</f>
        <v>0</v>
      </c>
      <c r="U66" s="347"/>
      <c r="V66" s="347">
        <f>SUM(W49:W65)</f>
        <v>0</v>
      </c>
      <c r="W66" s="347"/>
      <c r="X66" s="347">
        <f>SUM(Y49:Y65)</f>
        <v>0</v>
      </c>
      <c r="Y66" s="347"/>
      <c r="Z66" s="347">
        <f>SUM(AA49:AA65)</f>
        <v>0</v>
      </c>
      <c r="AA66" s="347"/>
      <c r="AB66" s="347">
        <f>SUM(AC49:AC65)</f>
        <v>0</v>
      </c>
      <c r="AC66" s="347"/>
      <c r="AD66" s="347">
        <f>SUM(AE49:AE65)</f>
        <v>0</v>
      </c>
      <c r="AE66" s="347"/>
      <c r="AF66" s="347">
        <f>SUM(AG49:AG65)</f>
        <v>0</v>
      </c>
      <c r="AG66" s="347"/>
      <c r="AH66" s="347">
        <f>SUM(AI49:AI65)</f>
        <v>0</v>
      </c>
      <c r="AI66" s="347"/>
      <c r="AJ66" s="347">
        <f>SUM(AK49:AK65)</f>
        <v>0</v>
      </c>
      <c r="AK66" s="347"/>
      <c r="AL66" s="347">
        <f>SUM(AM49:AM65)</f>
        <v>0</v>
      </c>
      <c r="AM66" s="347"/>
      <c r="AN66" s="347">
        <f>SUM(AO49:AO65)</f>
        <v>0</v>
      </c>
      <c r="AO66" s="347"/>
      <c r="AP66" s="347">
        <f>SUM(AQ49:AQ65)</f>
        <v>0</v>
      </c>
      <c r="AQ66" s="347"/>
      <c r="AR66" s="347">
        <f>SUM(AS49:AS65)</f>
        <v>0</v>
      </c>
      <c r="AS66" s="469"/>
      <c r="AT66" s="195"/>
    </row>
    <row r="67" spans="1:58" s="202" customFormat="1" ht="3" customHeight="1" thickTop="1" thickBot="1" x14ac:dyDescent="0.3">
      <c r="A67" s="199"/>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95"/>
      <c r="AU67" s="196"/>
      <c r="AV67" s="196"/>
      <c r="AW67" s="196"/>
      <c r="AX67" s="196"/>
      <c r="AY67" s="196"/>
      <c r="AZ67" s="196"/>
      <c r="BA67" s="196"/>
      <c r="BB67" s="196"/>
      <c r="BC67" s="196"/>
      <c r="BD67" s="196"/>
      <c r="BE67" s="196"/>
      <c r="BF67" s="198"/>
    </row>
    <row r="68" spans="1:58" ht="32.25" customHeight="1" thickTop="1" x14ac:dyDescent="0.3">
      <c r="A68" s="199"/>
      <c r="B68" s="443" t="s">
        <v>108</v>
      </c>
      <c r="C68" s="354" t="s">
        <v>70</v>
      </c>
      <c r="D68" s="426" t="s">
        <v>1</v>
      </c>
      <c r="E68" s="426"/>
      <c r="F68" s="429">
        <f>IF(F32+F39&gt;0,F32+F39-(G49+G50),0)</f>
        <v>0</v>
      </c>
      <c r="G68" s="429"/>
      <c r="H68" s="429">
        <f>IF(H32+H39&gt;0,H32+H39-(I49+I50),0)</f>
        <v>0</v>
      </c>
      <c r="I68" s="429"/>
      <c r="J68" s="429">
        <f>IF(J32+J39&gt;0,J32+J39-(K49+K50),0)</f>
        <v>0</v>
      </c>
      <c r="K68" s="429"/>
      <c r="L68" s="429">
        <f>IF(L32+L39&gt;0,L32+L39-(M49+M50),0)</f>
        <v>0</v>
      </c>
      <c r="M68" s="429"/>
      <c r="N68" s="429">
        <f>IF(N32+N39&gt;0,N32+N39-(O49+O50),0)</f>
        <v>5.53</v>
      </c>
      <c r="O68" s="429"/>
      <c r="P68" s="429">
        <f>IF(P32+P39&gt;0,P32+P39-(Q49+Q50),0)</f>
        <v>0</v>
      </c>
      <c r="Q68" s="429"/>
      <c r="R68" s="429">
        <f>IF(R32+R39&gt;0,R32+R39-(S49+S50),0)</f>
        <v>0</v>
      </c>
      <c r="S68" s="429"/>
      <c r="T68" s="429">
        <f>IF(T32+T39&gt;0,T32+T39-(U49+U50),0)</f>
        <v>0</v>
      </c>
      <c r="U68" s="429"/>
      <c r="V68" s="429">
        <f>IF(V32+V39&gt;0,V32+V39-(W49+W50),0)</f>
        <v>0</v>
      </c>
      <c r="W68" s="429"/>
      <c r="X68" s="429">
        <f>IF(X32+X39&gt;0,X32+X39-(Y49+Y50),0)</f>
        <v>0</v>
      </c>
      <c r="Y68" s="429"/>
      <c r="Z68" s="429">
        <f>IF(Z32+Z39&gt;0,Z32+Z39-(AA49+AA50),0)</f>
        <v>0</v>
      </c>
      <c r="AA68" s="429"/>
      <c r="AB68" s="429">
        <f>IF(AB32+AB39&gt;0,AB32+AB39-(AC49+AC50),0)</f>
        <v>0</v>
      </c>
      <c r="AC68" s="429"/>
      <c r="AD68" s="429">
        <f>IF(AD32+AD39&gt;0,AD32+AD39-(AE49+AE50),0)</f>
        <v>0</v>
      </c>
      <c r="AE68" s="429"/>
      <c r="AF68" s="429">
        <f>IF(AF32+AF39&gt;0,AF32+AF39-(AG49+AG50),0)</f>
        <v>0</v>
      </c>
      <c r="AG68" s="429"/>
      <c r="AH68" s="429">
        <f>IF(AH32+AH39&gt;0,AH32+AH39-(AI49+AI50),0)</f>
        <v>0</v>
      </c>
      <c r="AI68" s="429"/>
      <c r="AJ68" s="429">
        <f>IF(AJ32+AJ39&gt;0,AJ32+AJ39-(AK49+AK50),0)</f>
        <v>0</v>
      </c>
      <c r="AK68" s="429"/>
      <c r="AL68" s="429">
        <f>IF(AL32+AL39&gt;0,AL32+AL39-(AM49+AM50),0)</f>
        <v>0</v>
      </c>
      <c r="AM68" s="429"/>
      <c r="AN68" s="429">
        <f>IF(AN32+AN39&gt;0,AN32+AN39-(AO49+AO50),0)</f>
        <v>0</v>
      </c>
      <c r="AO68" s="429"/>
      <c r="AP68" s="429">
        <f>IF(AP32+AP39&gt;0,AP32+AP39-(AQ49+AQ50),0)</f>
        <v>0</v>
      </c>
      <c r="AQ68" s="429"/>
      <c r="AR68" s="429">
        <f>IF(AR32+AR39&gt;0,AR32+AR39-(AS49+AS50),0)</f>
        <v>0</v>
      </c>
      <c r="AS68" s="429"/>
      <c r="AT68" s="195"/>
    </row>
    <row r="69" spans="1:58" ht="32.25" customHeight="1" x14ac:dyDescent="0.3">
      <c r="A69" s="199"/>
      <c r="B69" s="444"/>
      <c r="C69" s="355"/>
      <c r="D69" s="408" t="s">
        <v>2</v>
      </c>
      <c r="E69" s="408"/>
      <c r="F69" s="413">
        <f>IF(F33+F40&gt;0,F33+F40-(G51+G52+G53+G54),0)</f>
        <v>0</v>
      </c>
      <c r="G69" s="413"/>
      <c r="H69" s="413">
        <f>IF(H33+H40&gt;0,H33+H40-(I51+I52+I53+I54),0)</f>
        <v>0</v>
      </c>
      <c r="I69" s="413"/>
      <c r="J69" s="413">
        <f>IF(J33+J40&gt;0,J33+J40-(K51+K52+K53+K54),0)</f>
        <v>0</v>
      </c>
      <c r="K69" s="413"/>
      <c r="L69" s="413">
        <f>IF(L33+L40&gt;0,L33+L40-(M51+M52+M53+M54),0)</f>
        <v>0</v>
      </c>
      <c r="M69" s="413"/>
      <c r="N69" s="413">
        <f>IF(N33+N40&gt;0,N33+N40-(O51+O52+O53+O54),0)</f>
        <v>3.15</v>
      </c>
      <c r="O69" s="413"/>
      <c r="P69" s="413">
        <f>IF(P33+P40&gt;0,P33+P40-(Q51+Q52+Q53+Q54),0)</f>
        <v>0</v>
      </c>
      <c r="Q69" s="413"/>
      <c r="R69" s="413">
        <f>IF(R33+R40&gt;0,R33+R40-(S51+S52+S53+S54),0)</f>
        <v>0</v>
      </c>
      <c r="S69" s="413"/>
      <c r="T69" s="413">
        <f>IF(T33+T40&gt;0,T33+T40-(U51+U52+U53+U54),0)</f>
        <v>0</v>
      </c>
      <c r="U69" s="413"/>
      <c r="V69" s="413">
        <f>IF(V33+V40&gt;0,V33+V40-(W51+W52+W53+W54),0)</f>
        <v>0</v>
      </c>
      <c r="W69" s="413"/>
      <c r="X69" s="413">
        <f>IF(X33+X40&gt;0,X33+X40-(Y51+Y52+Y53+Y54),0)</f>
        <v>0</v>
      </c>
      <c r="Y69" s="413"/>
      <c r="Z69" s="413">
        <f>IF(Z33+Z40&gt;0,Z33+Z40-(AA51+AA52+AA53+AA54),0)</f>
        <v>0</v>
      </c>
      <c r="AA69" s="413"/>
      <c r="AB69" s="413">
        <f>IF(AB33+AB40&gt;0,AB33+AB40-(AC51+AC52+AC53+AC54),0)</f>
        <v>0</v>
      </c>
      <c r="AC69" s="413"/>
      <c r="AD69" s="413">
        <f>IF(AD33+AD40&gt;0,AD33+AD40-(AE51+AE52+AE53+AE54),0)</f>
        <v>0</v>
      </c>
      <c r="AE69" s="413"/>
      <c r="AF69" s="413">
        <f>IF(AF33+AF40&gt;0,AF33+AF40-(AG51+AG52+AG53+AG54),0)</f>
        <v>0</v>
      </c>
      <c r="AG69" s="413"/>
      <c r="AH69" s="413">
        <f>IF(AH33+AH40&gt;0,AH33+AH40-(AI51+AI52+AI53+AI54),0)</f>
        <v>0</v>
      </c>
      <c r="AI69" s="413"/>
      <c r="AJ69" s="413">
        <f>IF(AJ33+AJ40&gt;0,AJ33+AJ40-(AK51+AK52+AK53+AK54),0)</f>
        <v>0</v>
      </c>
      <c r="AK69" s="413"/>
      <c r="AL69" s="413">
        <f>IF(AL33+AL40&gt;0,AL33+AL40-(AM51+AM52+AM53+AM54),0)</f>
        <v>0</v>
      </c>
      <c r="AM69" s="413"/>
      <c r="AN69" s="413">
        <f>IF(AN33+AN40&gt;0,AN33+AN40-(AO51+AO52+AO53+AO54),0)</f>
        <v>0</v>
      </c>
      <c r="AO69" s="413"/>
      <c r="AP69" s="413">
        <f>IF(AP33+AP40&gt;0,AP33+AP40-(AQ51+AQ52+AQ53+AQ54),0)</f>
        <v>0</v>
      </c>
      <c r="AQ69" s="413"/>
      <c r="AR69" s="413">
        <f>IF(AR33+AR40&gt;0,AR33+AR40-(AS51+AS52+AS53+AS54),0)</f>
        <v>0</v>
      </c>
      <c r="AS69" s="413"/>
      <c r="AT69" s="195"/>
    </row>
    <row r="70" spans="1:58" ht="32.25" customHeight="1" x14ac:dyDescent="0.3">
      <c r="A70" s="199"/>
      <c r="B70" s="444"/>
      <c r="C70" s="355"/>
      <c r="D70" s="408" t="s">
        <v>3</v>
      </c>
      <c r="E70" s="408"/>
      <c r="F70" s="413">
        <f>IF(F34+F41&gt;0,F34+F41-(G65+G55+G56),0)</f>
        <v>0</v>
      </c>
      <c r="G70" s="413"/>
      <c r="H70" s="413">
        <f>IF(H34+H41&gt;0,H34+H41-(I65+I55+I56),0)</f>
        <v>0</v>
      </c>
      <c r="I70" s="413"/>
      <c r="J70" s="413">
        <f>IF(J34+J41&gt;0,J34+J41-(K65+K55+K56),0)</f>
        <v>0</v>
      </c>
      <c r="K70" s="413"/>
      <c r="L70" s="413">
        <f>IF(L34+L41&gt;0,L34+L41-(M65+M55+M56),0)</f>
        <v>0</v>
      </c>
      <c r="M70" s="413"/>
      <c r="N70" s="413">
        <f>IF(N34+N41&gt;0,N34+N41-(O65+O55+O56),0)</f>
        <v>8.34</v>
      </c>
      <c r="O70" s="413"/>
      <c r="P70" s="413">
        <f>IF(P34+P41&gt;0,P34+P41-(Q65+Q55+Q56),0)</f>
        <v>0</v>
      </c>
      <c r="Q70" s="413"/>
      <c r="R70" s="413">
        <f>IF(R34+R41&gt;0,R34+R41-(S65+S55+S56),0)</f>
        <v>0</v>
      </c>
      <c r="S70" s="413"/>
      <c r="T70" s="413">
        <f>IF(T34+T41&gt;0,T34+T41-(U65+U55+U56),0)</f>
        <v>0</v>
      </c>
      <c r="U70" s="413"/>
      <c r="V70" s="413">
        <f>IF(V34+V41&gt;0,V34+V41-(W65+W55+W56),0)</f>
        <v>0</v>
      </c>
      <c r="W70" s="413"/>
      <c r="X70" s="413">
        <f>IF(X34+X41&gt;0,X34+X41-(Y65+Y55+Y56),0)</f>
        <v>0</v>
      </c>
      <c r="Y70" s="413"/>
      <c r="Z70" s="413">
        <f>IF(Z34+Z41&gt;0,Z34+Z41-(AA65+AA55+AA56),0)</f>
        <v>0</v>
      </c>
      <c r="AA70" s="413"/>
      <c r="AB70" s="413">
        <f>IF(AB34+AB41&gt;0,AB34+AB41-(AC65+AC55+AC56),0)</f>
        <v>0</v>
      </c>
      <c r="AC70" s="413"/>
      <c r="AD70" s="413">
        <f>IF(AD34+AD41&gt;0,AD34+AD41-(AE65+AE55+AE56),0)</f>
        <v>0</v>
      </c>
      <c r="AE70" s="413"/>
      <c r="AF70" s="413">
        <f>IF(AF34+AF41&gt;0,AF34+AF41-(AG65+AG55+AG56),0)</f>
        <v>0</v>
      </c>
      <c r="AG70" s="413"/>
      <c r="AH70" s="413">
        <f>IF(AH34+AH41&gt;0,AH34+AH41-(AI65+AI55+AI56),0)</f>
        <v>0</v>
      </c>
      <c r="AI70" s="413"/>
      <c r="AJ70" s="413">
        <f>IF(AJ34+AJ41&gt;0,AJ34+AJ41-(AK65+AK55+AK56),0)</f>
        <v>0</v>
      </c>
      <c r="AK70" s="413"/>
      <c r="AL70" s="413">
        <f>IF(AL34+AL41&gt;0,AL34+AL41-(AM65+AM55+AM56),0)</f>
        <v>0</v>
      </c>
      <c r="AM70" s="413"/>
      <c r="AN70" s="413">
        <f>IF(AN34+AN41&gt;0,AN34+AN41-(AO65+AO55+AO56),0)</f>
        <v>0</v>
      </c>
      <c r="AO70" s="413"/>
      <c r="AP70" s="413">
        <f>IF(AP34+AP41&gt;0,AP34+AP41-(AQ65+AQ55+AQ56),0)</f>
        <v>0</v>
      </c>
      <c r="AQ70" s="413"/>
      <c r="AR70" s="413">
        <f>IF(AR34+AR41&gt;0,AR34+AR41-(AS65+AS55+AS56),0)</f>
        <v>0</v>
      </c>
      <c r="AS70" s="413"/>
      <c r="AT70" s="195"/>
    </row>
    <row r="71" spans="1:58" ht="32.25" customHeight="1" x14ac:dyDescent="0.3">
      <c r="A71" s="199"/>
      <c r="B71" s="444"/>
      <c r="C71" s="355"/>
      <c r="D71" s="408" t="s">
        <v>24</v>
      </c>
      <c r="E71" s="408"/>
      <c r="F71" s="413">
        <f>IF(F35+F42&gt;0,F35+F42-(G58+G59+G57+G60),0)</f>
        <v>0</v>
      </c>
      <c r="G71" s="413"/>
      <c r="H71" s="413">
        <f>IF(H35+H42&gt;0,H35+H42-(I58+I59+I57+I60),0)</f>
        <v>0</v>
      </c>
      <c r="I71" s="413"/>
      <c r="J71" s="413">
        <f>IF(J35+J42&gt;0,J35+J42-(K58+K59+K57+K60),0)</f>
        <v>0</v>
      </c>
      <c r="K71" s="413"/>
      <c r="L71" s="413">
        <f>IF(L35+L42&gt;0,L35+L42-(M58+M59+M57+M60),0)</f>
        <v>0</v>
      </c>
      <c r="M71" s="413"/>
      <c r="N71" s="413">
        <f>IF(N35+N42&gt;0,N35+N42-(O58+O59+O57+O60),0)</f>
        <v>0</v>
      </c>
      <c r="O71" s="413"/>
      <c r="P71" s="413">
        <f>IF(P35+P42&gt;0,P35+P42-(Q58+Q59+Q57+Q60),0)</f>
        <v>0</v>
      </c>
      <c r="Q71" s="413"/>
      <c r="R71" s="413">
        <f>IF(R35+R42&gt;0,R35+R42-(S58+S59+S57+S60),0)</f>
        <v>0</v>
      </c>
      <c r="S71" s="413"/>
      <c r="T71" s="413">
        <f>IF(T35+T42&gt;0,T35+T42-(U58+U59+U57+U60),0)</f>
        <v>0</v>
      </c>
      <c r="U71" s="413"/>
      <c r="V71" s="413">
        <f>IF(V35+V42&gt;0,V35+V42-(W58+W59+W57+W60),0)</f>
        <v>0</v>
      </c>
      <c r="W71" s="413"/>
      <c r="X71" s="413">
        <f>IF(X35+X42&gt;0,X35+X42-(Y58+Y59+Y57+Y60),0)</f>
        <v>0</v>
      </c>
      <c r="Y71" s="413"/>
      <c r="Z71" s="413">
        <f>IF(Z35+Z42&gt;0,Z35+Z42-(AA58+AA59+AA57+AA60),0)</f>
        <v>0</v>
      </c>
      <c r="AA71" s="413"/>
      <c r="AB71" s="413">
        <f>IF(AB35+AB42&gt;0,AB35+AB42-(AC58+AC59+AC57+AC60),0)</f>
        <v>0</v>
      </c>
      <c r="AC71" s="413"/>
      <c r="AD71" s="413">
        <f>IF(AD35+AD42&gt;0,AD35+AD42-(AE58+AE59+AE57+AE60),0)</f>
        <v>0</v>
      </c>
      <c r="AE71" s="413"/>
      <c r="AF71" s="413">
        <f>IF(AF35+AF42&gt;0,AF35+AF42-(AG58+AG59+AG57+AG60),0)</f>
        <v>0</v>
      </c>
      <c r="AG71" s="413"/>
      <c r="AH71" s="413">
        <f>IF(AH35+AH42&gt;0,AH35+AH42-(AI58+AI59+AI57+AI60),0)</f>
        <v>0</v>
      </c>
      <c r="AI71" s="413"/>
      <c r="AJ71" s="413">
        <f>IF(AJ35+AJ42&gt;0,AJ35+AJ42-(AK58+AK59+AK57+AK60),0)</f>
        <v>0</v>
      </c>
      <c r="AK71" s="413"/>
      <c r="AL71" s="413">
        <f>IF(AL35+AL42&gt;0,AL35+AL42-(AM58+AM59+AM57+AM60),0)</f>
        <v>0</v>
      </c>
      <c r="AM71" s="413"/>
      <c r="AN71" s="413">
        <f>IF(AN35+AN42&gt;0,AN35+AN42-(AO58+AO59+AO57+AO60),0)</f>
        <v>0</v>
      </c>
      <c r="AO71" s="413"/>
      <c r="AP71" s="413">
        <f>IF(AP35+AP42&gt;0,AP35+AP42-(AQ58+AQ59+AQ57+AQ60),0)</f>
        <v>0</v>
      </c>
      <c r="AQ71" s="413"/>
      <c r="AR71" s="413">
        <f>IF(AR35+AR42&gt;0,AR35+AR42-(AS58+AS59+AS57+AS60),0)</f>
        <v>0</v>
      </c>
      <c r="AS71" s="413"/>
      <c r="AT71" s="195"/>
    </row>
    <row r="72" spans="1:58" ht="32.25" customHeight="1" x14ac:dyDescent="0.3">
      <c r="A72" s="199"/>
      <c r="B72" s="444"/>
      <c r="C72" s="355"/>
      <c r="D72" s="408" t="s">
        <v>8</v>
      </c>
      <c r="E72" s="408"/>
      <c r="F72" s="413">
        <f>IF(F43+F36&gt;0,F43+F36-(G63+G62+G61+G64),0)</f>
        <v>0</v>
      </c>
      <c r="G72" s="413"/>
      <c r="H72" s="413">
        <f>IF(H43+H36&gt;0,H43+H36-(I63+I62+I61+I64),0)</f>
        <v>0</v>
      </c>
      <c r="I72" s="413"/>
      <c r="J72" s="413">
        <f>IF(J43+J36&gt;0,J43+J36-(K63+K62+K61+K64),0)</f>
        <v>0</v>
      </c>
      <c r="K72" s="413"/>
      <c r="L72" s="413">
        <f>IF(L43+L36&gt;0,L43+L36-(M63+M62+M61+M64),0)</f>
        <v>0</v>
      </c>
      <c r="M72" s="413"/>
      <c r="N72" s="413">
        <f>IF(N43+N36&gt;0,N43+N36-(O63+O62+O61+O64),0)</f>
        <v>6.24</v>
      </c>
      <c r="O72" s="413"/>
      <c r="P72" s="413">
        <f>IF(P43+P36&gt;0,P43+P36-(Q63+Q62+Q61+Q64),0)</f>
        <v>0</v>
      </c>
      <c r="Q72" s="413"/>
      <c r="R72" s="413">
        <f>IF(R43+R36&gt;0,R43+R36-(S63+S62+S61+S64),0)</f>
        <v>0</v>
      </c>
      <c r="S72" s="413"/>
      <c r="T72" s="413">
        <f>IF(T43+T36&gt;0,T43+T36-(U63+U62+U61+U64),0)</f>
        <v>0</v>
      </c>
      <c r="U72" s="413"/>
      <c r="V72" s="413">
        <f>IF(V43+V36&gt;0,V43+V36-(W63+W62+W61+W64),0)</f>
        <v>0</v>
      </c>
      <c r="W72" s="413"/>
      <c r="X72" s="413">
        <f>IF(X43+X36&gt;0,X43+X36-(Y63+Y62+Y61+Y64),0)</f>
        <v>0</v>
      </c>
      <c r="Y72" s="413"/>
      <c r="Z72" s="413">
        <f>IF(Z43+Z36&gt;0,Z43+Z36-(AA63+AA62+AA61+AA64),0)</f>
        <v>0</v>
      </c>
      <c r="AA72" s="413"/>
      <c r="AB72" s="413">
        <f>IF(AB43+AB36&gt;0,AB43+AB36-(AC63+AC62+AC61+AC64),0)</f>
        <v>0</v>
      </c>
      <c r="AC72" s="413"/>
      <c r="AD72" s="413">
        <f>IF(AD43+AD36&gt;0,AD43+AD36-(AE63+AE62+AE61+AE64),0)</f>
        <v>0</v>
      </c>
      <c r="AE72" s="413"/>
      <c r="AF72" s="413">
        <f>IF(AF43+AF36&gt;0,AF43+AF36-(AG63+AG62+AG61+AG64),0)</f>
        <v>0</v>
      </c>
      <c r="AG72" s="413"/>
      <c r="AH72" s="413">
        <f>IF(AH43+AH36&gt;0,AH43+AH36-(AI63+AI62+AI61+AI64),0)</f>
        <v>0</v>
      </c>
      <c r="AI72" s="413"/>
      <c r="AJ72" s="413">
        <f>IF(AJ43+AJ36&gt;0,AJ43+AJ36-(AK63+AK62+AK61+AK64),0)</f>
        <v>0</v>
      </c>
      <c r="AK72" s="413"/>
      <c r="AL72" s="413">
        <f>IF(AL43+AL36&gt;0,AL43+AL36-(AM63+AM62+AM61+AM64),0)</f>
        <v>0</v>
      </c>
      <c r="AM72" s="413"/>
      <c r="AN72" s="413">
        <f>IF(AN43+AN36&gt;0,AN43+AN36-(AO63+AO62+AO61+AO64),0)</f>
        <v>0</v>
      </c>
      <c r="AO72" s="413"/>
      <c r="AP72" s="413">
        <f>IF(AP43+AP36&gt;0,AP43+AP36-(AQ63+AQ62+AQ61+AQ64),0)</f>
        <v>0</v>
      </c>
      <c r="AQ72" s="413"/>
      <c r="AR72" s="413">
        <f>IF(AR43+AR36&gt;0,AR43+AR36-(AS63+AS62+AS61+AS64),0)</f>
        <v>0</v>
      </c>
      <c r="AS72" s="413"/>
      <c r="AT72" s="195"/>
    </row>
    <row r="73" spans="1:58" ht="32.25" customHeight="1" x14ac:dyDescent="0.3">
      <c r="A73" s="199"/>
      <c r="B73" s="444"/>
      <c r="C73" s="355"/>
      <c r="D73" s="408" t="s">
        <v>7</v>
      </c>
      <c r="E73" s="408"/>
      <c r="F73" s="413">
        <f>IF(F44+F37&gt;0,F44+F37,IF(F27&gt;0,F27,IF(F23&gt;0,F23,0)))</f>
        <v>0</v>
      </c>
      <c r="G73" s="413"/>
      <c r="H73" s="413">
        <f>IF(H44+H37&gt;0,H44+H37,IF(H27&gt;0,H27,IF(H23&gt;0,H23,0)))</f>
        <v>1.6</v>
      </c>
      <c r="I73" s="413"/>
      <c r="J73" s="413">
        <f>IF(J44+J37&gt;0,J44+J37,IF(J27&gt;0,J27,IF(J23&gt;0,J23,0)))</f>
        <v>1.2</v>
      </c>
      <c r="K73" s="413"/>
      <c r="L73" s="413">
        <f>IF(L44+L37&gt;0,L44+L37,IF(L27&gt;0,L27,IF(L23&gt;0,L23,0)))</f>
        <v>2.1</v>
      </c>
      <c r="M73" s="413"/>
      <c r="N73" s="413">
        <f>IF(N44+N37&gt;0,N44+N37,IF(N27&gt;0,N27,IF(N23&gt;0,N23,0)))</f>
        <v>0.43</v>
      </c>
      <c r="O73" s="413"/>
      <c r="P73" s="413">
        <f>IF(P44+P37&gt;0,P44+P37,IF(P27&gt;0,P27,IF(P23&gt;0,P23,0)))</f>
        <v>0</v>
      </c>
      <c r="Q73" s="413"/>
      <c r="R73" s="413">
        <f>IF(R44+R37&gt;0,R44+R37,IF(R27&gt;0,R27,IF(R23&gt;0,R23,0)))</f>
        <v>0</v>
      </c>
      <c r="S73" s="413"/>
      <c r="T73" s="413">
        <f>IF(T44+T37&gt;0,T44+T37,IF(T27&gt;0,T27,IF(T23&gt;0,T23,0)))</f>
        <v>0</v>
      </c>
      <c r="U73" s="413"/>
      <c r="V73" s="413">
        <f>IF(V44+V37&gt;0,V44+V37,IF(V27&gt;0,V27,IF(V23&gt;0,V23,0)))</f>
        <v>0</v>
      </c>
      <c r="W73" s="413"/>
      <c r="X73" s="413">
        <f>IF(X44+X37&gt;0,X44+X37,IF(X27&gt;0,X27,IF(X23&gt;0,X23,0)))</f>
        <v>0</v>
      </c>
      <c r="Y73" s="413"/>
      <c r="Z73" s="413">
        <f>IF(Z44+Z37&gt;0,Z44+Z37,IF(Z27&gt;0,Z27,IF(Z23&gt;0,Z23,0)))</f>
        <v>0</v>
      </c>
      <c r="AA73" s="413"/>
      <c r="AB73" s="413">
        <f>IF(AB44+AB37&gt;0,AB44+AB37,IF(AB27&gt;0,AB27,IF(AB23&gt;0,AB23,0)))</f>
        <v>0</v>
      </c>
      <c r="AC73" s="413"/>
      <c r="AD73" s="413">
        <f>IF(AD44+AD37&gt;0,AD44+AD37,IF(AD27&gt;0,AD27,IF(AD23&gt;0,AD23,0)))</f>
        <v>0</v>
      </c>
      <c r="AE73" s="413"/>
      <c r="AF73" s="413">
        <f>IF(AF44+AF37&gt;0,AF44+AF37,IF(AF27&gt;0,AF27,IF(AF23&gt;0,AF23,0)))</f>
        <v>0</v>
      </c>
      <c r="AG73" s="413"/>
      <c r="AH73" s="413">
        <f>IF(AH44+AH37&gt;0,AH44+AH37,IF(AH27&gt;0,AH27,IF(AH23&gt;0,AH23,0)))</f>
        <v>0</v>
      </c>
      <c r="AI73" s="413"/>
      <c r="AJ73" s="413">
        <f>IF(AJ44+AJ37&gt;0,AJ44+AJ37,IF(AJ27&gt;0,AJ27,IF(AJ23&gt;0,AJ23,0)))</f>
        <v>0</v>
      </c>
      <c r="AK73" s="413"/>
      <c r="AL73" s="413">
        <f>IF(AL44+AL37&gt;0,AL44+AL37,IF(AL27&gt;0,AL27,IF(AL23&gt;0,AL23,0)))</f>
        <v>0</v>
      </c>
      <c r="AM73" s="413"/>
      <c r="AN73" s="413">
        <f>IF(AN44+AN37&gt;0,AN44+AN37,IF(AN27&gt;0,AN27,IF(AN23&gt;0,AN23,0)))</f>
        <v>0</v>
      </c>
      <c r="AO73" s="413"/>
      <c r="AP73" s="413">
        <f>IF(AP44+AP37&gt;0,AP44+AP37,IF(AP27&gt;0,AP27,IF(AP23&gt;0,AP23,0)))</f>
        <v>0</v>
      </c>
      <c r="AQ73" s="413"/>
      <c r="AR73" s="413">
        <f>IF(AR44+AR37&gt;0,AR44+AR37,IF(AR27&gt;0,AR27,IF(AR23&gt;0,AR23,0)))</f>
        <v>0</v>
      </c>
      <c r="AS73" s="413"/>
      <c r="AT73" s="195"/>
    </row>
    <row r="74" spans="1:58" ht="32.25" customHeight="1" x14ac:dyDescent="0.3">
      <c r="A74" s="199"/>
      <c r="B74" s="444"/>
      <c r="C74" s="427" t="s">
        <v>134</v>
      </c>
      <c r="D74" s="427"/>
      <c r="E74" s="427"/>
      <c r="F74" s="416">
        <f>IF(SUM(F68:G72)&gt;0,SUM(F68:G73),IF(F30&gt;0,F30-F66,IF(F25&gt;0,F25-F66,"")))</f>
        <v>12.25</v>
      </c>
      <c r="G74" s="416"/>
      <c r="H74" s="416">
        <f t="shared" ref="H74" si="153">IF(SUM(H68:I72)&gt;0,SUM(H68:I73),IF(H30&gt;0,H30-H66,IF(H25&gt;0,H25-H66,"")))</f>
        <v>14.667500000000002</v>
      </c>
      <c r="I74" s="416"/>
      <c r="J74" s="416">
        <f t="shared" ref="J74" si="154">IF(SUM(J68:K72)&gt;0,SUM(J68:K73),IF(J30&gt;0,J30-J66,IF(J25&gt;0,J25-J66,"")))</f>
        <v>13.234999999999999</v>
      </c>
      <c r="K74" s="416"/>
      <c r="L74" s="416">
        <f t="shared" ref="L74" si="155">IF(SUM(L68:M72)&gt;0,SUM(L68:M73),IF(L30&gt;0,L30-L66,IF(L25&gt;0,L25-L66,"")))</f>
        <v>17.100000000000001</v>
      </c>
      <c r="M74" s="416"/>
      <c r="N74" s="416">
        <f t="shared" ref="N74" si="156">IF(SUM(N68:O72)&gt;0,SUM(N68:O73),IF(N30&gt;0,N30-N66,IF(N25&gt;0,N25-N66,"")))</f>
        <v>23.689999999999998</v>
      </c>
      <c r="O74" s="416"/>
      <c r="P74" s="416" t="str">
        <f t="shared" ref="P74" si="157">IF(SUM(P68:Q72)&gt;0,SUM(P68:Q73),IF(P30&gt;0,P30-P66,IF(P25&gt;0,P25-P66,"")))</f>
        <v/>
      </c>
      <c r="Q74" s="416"/>
      <c r="R74" s="416" t="str">
        <f t="shared" ref="R74" si="158">IF(SUM(R68:S72)&gt;0,SUM(R68:S73),IF(R30&gt;0,R30-R66,IF(R25&gt;0,R25-R66,"")))</f>
        <v/>
      </c>
      <c r="S74" s="416"/>
      <c r="T74" s="416" t="str">
        <f t="shared" ref="T74" si="159">IF(SUM(T68:U72)&gt;0,SUM(T68:U73),IF(T30&gt;0,T30-T66,IF(T25&gt;0,T25-T66,"")))</f>
        <v/>
      </c>
      <c r="U74" s="416"/>
      <c r="V74" s="416" t="str">
        <f t="shared" ref="V74" si="160">IF(SUM(V68:W72)&gt;0,SUM(V68:W73),IF(V30&gt;0,V30-V66,IF(V25&gt;0,V25-V66,"")))</f>
        <v/>
      </c>
      <c r="W74" s="416"/>
      <c r="X74" s="416" t="str">
        <f t="shared" ref="X74" si="161">IF(SUM(X68:Y72)&gt;0,SUM(X68:Y73),IF(X30&gt;0,X30-X66,IF(X25&gt;0,X25-X66,"")))</f>
        <v/>
      </c>
      <c r="Y74" s="416"/>
      <c r="Z74" s="416" t="str">
        <f t="shared" ref="Z74" si="162">IF(SUM(Z68:AA72)&gt;0,SUM(Z68:AA73),IF(Z30&gt;0,Z30-Z66,IF(Z25&gt;0,Z25-Z66,"")))</f>
        <v/>
      </c>
      <c r="AA74" s="416"/>
      <c r="AB74" s="416" t="str">
        <f t="shared" ref="AB74" si="163">IF(SUM(AB68:AC72)&gt;0,SUM(AB68:AC73),IF(AB30&gt;0,AB30-AB66,IF(AB25&gt;0,AB25-AB66,"")))</f>
        <v/>
      </c>
      <c r="AC74" s="416"/>
      <c r="AD74" s="416" t="str">
        <f t="shared" ref="AD74" si="164">IF(SUM(AD68:AE72)&gt;0,SUM(AD68:AE73),IF(AD30&gt;0,AD30-AD66,IF(AD25&gt;0,AD25-AD66,"")))</f>
        <v/>
      </c>
      <c r="AE74" s="416"/>
      <c r="AF74" s="416" t="str">
        <f t="shared" ref="AF74" si="165">IF(SUM(AF68:AG72)&gt;0,SUM(AF68:AG73),IF(AF30&gt;0,AF30-AF66,IF(AF25&gt;0,AF25-AF66,"")))</f>
        <v/>
      </c>
      <c r="AG74" s="416"/>
      <c r="AH74" s="416" t="str">
        <f t="shared" ref="AH74" si="166">IF(SUM(AH68:AI72)&gt;0,SUM(AH68:AI73),IF(AH30&gt;0,AH30-AH66,IF(AH25&gt;0,AH25-AH66,"")))</f>
        <v/>
      </c>
      <c r="AI74" s="416"/>
      <c r="AJ74" s="416" t="str">
        <f t="shared" ref="AJ74" si="167">IF(SUM(AJ68:AK72)&gt;0,SUM(AJ68:AK73),IF(AJ30&gt;0,AJ30-AJ66,IF(AJ25&gt;0,AJ25-AJ66,"")))</f>
        <v/>
      </c>
      <c r="AK74" s="416"/>
      <c r="AL74" s="416" t="str">
        <f t="shared" ref="AL74" si="168">IF(SUM(AL68:AM72)&gt;0,SUM(AL68:AM73),IF(AL30&gt;0,AL30-AL66,IF(AL25&gt;0,AL25-AL66,"")))</f>
        <v/>
      </c>
      <c r="AM74" s="416"/>
      <c r="AN74" s="416" t="str">
        <f t="shared" ref="AN74" si="169">IF(SUM(AN68:AO72)&gt;0,SUM(AN68:AO73),IF(AN30&gt;0,AN30-AN66,IF(AN25&gt;0,AN25-AN66,"")))</f>
        <v/>
      </c>
      <c r="AO74" s="416"/>
      <c r="AP74" s="416" t="str">
        <f t="shared" ref="AP74" si="170">IF(SUM(AP68:AQ72)&gt;0,SUM(AP68:AQ73),IF(AP30&gt;0,AP30-AP66,IF(AP25&gt;0,AP25-AP66,"")))</f>
        <v/>
      </c>
      <c r="AQ74" s="416"/>
      <c r="AR74" s="470" t="str">
        <f>IF(SUM(AR68:AS72)&gt;0,SUM(AR68:AS73),IF(AR30&gt;0,AR30-AR66,IF(AR25&gt;0,AR25-AR66,"")))</f>
        <v/>
      </c>
      <c r="AS74" s="470"/>
      <c r="AT74" s="195"/>
    </row>
    <row r="75" spans="1:58" ht="46.5" customHeight="1" x14ac:dyDescent="0.3">
      <c r="A75" s="199"/>
      <c r="B75" s="444"/>
      <c r="C75" s="428" t="s">
        <v>125</v>
      </c>
      <c r="D75" s="428"/>
      <c r="E75" s="428"/>
      <c r="F75" s="414">
        <f>IF(ISNUMBER(F74),IF(F38=0,IF(F28=0,IF($E$4 = "Satellite",'Tableau exemple'!F74*'ratios_A MASQUER'!$C$5,'Tableau exemple'!F74*'ratios_A MASQUER'!$B$5),'Tableau exemple'!F28:G28),'Tableau exemple'!F38:G38),"")</f>
        <v>4.9000000000000004</v>
      </c>
      <c r="G75" s="414"/>
      <c r="H75" s="414">
        <f>IF(ISNUMBER(H74),IF(H38=0,IF(H28=0,IF($E$4 = "Satellite",'Tableau exemple'!H74*'ratios_A MASQUER'!$C$5,'Tableau exemple'!H74*'ratios_A MASQUER'!$B$5),'Tableau exemple'!H28:I28),'Tableau exemple'!H38:I38),"")</f>
        <v>5.8670000000000009</v>
      </c>
      <c r="I75" s="414"/>
      <c r="J75" s="414">
        <f>IF(ISNUMBER(J74),IF(J38=0,IF(J28=0,IF($E$4 = "Satellite",'Tableau exemple'!J74*'ratios_A MASQUER'!$C$5,'Tableau exemple'!J74*'ratios_A MASQUER'!$B$5),'Tableau exemple'!J28:K28),'Tableau exemple'!J38:K38),"")</f>
        <v>8</v>
      </c>
      <c r="K75" s="414"/>
      <c r="L75" s="414">
        <f>IF(ISNUMBER(L74),IF(L38=0,IF(L28=0,IF($E$4 = "Satellite",'Tableau exemple'!L74*'ratios_A MASQUER'!$C$5,'Tableau exemple'!L74*'ratios_A MASQUER'!$B$5),'Tableau exemple'!L28:M28),'Tableau exemple'!L38:M38),"")</f>
        <v>11</v>
      </c>
      <c r="M75" s="414"/>
      <c r="N75" s="414">
        <f>IF(ISNUMBER(N74),IF(N38=0,IF(N28=0,IF($E$4 = "Satellite",'Tableau exemple'!N74*'ratios_A MASQUER'!$C$5,'Tableau exemple'!N74*'ratios_A MASQUER'!$B$5),'Tableau exemple'!N28:O28),'Tableau exemple'!N38:O38),"")</f>
        <v>21.689999999999998</v>
      </c>
      <c r="O75" s="414"/>
      <c r="P75" s="414" t="str">
        <f>IF(ISNUMBER(P74),IF(P38=0,IF(P28=0,IF($E$4 = "Satellite",'Tableau exemple'!P74*'ratios_A MASQUER'!$C$5,'Tableau exemple'!P74*'ratios_A MASQUER'!$B$5),'Tableau exemple'!P28:Q28),'Tableau exemple'!P38:Q38),"")</f>
        <v/>
      </c>
      <c r="Q75" s="414"/>
      <c r="R75" s="414" t="str">
        <f>IF(ISNUMBER(R74),IF(R38=0,IF(R28=0,IF($E$4 = "Satellite",'Tableau exemple'!R74*'ratios_A MASQUER'!$C$5,'Tableau exemple'!R74*'ratios_A MASQUER'!$B$5),'Tableau exemple'!R28:S28),'Tableau exemple'!R38:S38),"")</f>
        <v/>
      </c>
      <c r="S75" s="414"/>
      <c r="T75" s="414" t="str">
        <f>IF(ISNUMBER(T74),IF(T38=0,IF(T28=0,IF($E$4 = "Satellite",'Tableau exemple'!T74*'ratios_A MASQUER'!$C$5,'Tableau exemple'!T74*'ratios_A MASQUER'!$B$5),'Tableau exemple'!T28:U28),'Tableau exemple'!T38:U38),"")</f>
        <v/>
      </c>
      <c r="U75" s="414"/>
      <c r="V75" s="414" t="str">
        <f>IF(ISNUMBER(V74),IF(V38=0,IF(V28=0,IF($E$4 = "Satellite",'Tableau exemple'!V74*'ratios_A MASQUER'!$C$5,'Tableau exemple'!V74*'ratios_A MASQUER'!$B$5),'Tableau exemple'!V28:W28),'Tableau exemple'!V38:W38),"")</f>
        <v/>
      </c>
      <c r="W75" s="414"/>
      <c r="X75" s="414" t="str">
        <f>IF(ISNUMBER(X74),IF(X38=0,IF(X28=0,IF($E$4 = "Satellite",'Tableau exemple'!X74*'ratios_A MASQUER'!$C$5,'Tableau exemple'!X74*'ratios_A MASQUER'!$B$5),'Tableau exemple'!X28:Y28),'Tableau exemple'!X38:Y38),"")</f>
        <v/>
      </c>
      <c r="Y75" s="414"/>
      <c r="Z75" s="414" t="str">
        <f>IF(ISNUMBER(Z74),IF(Z38=0,IF(Z28=0,IF($E$4 = "Satellite",'Tableau exemple'!Z74*'ratios_A MASQUER'!$C$5,'Tableau exemple'!Z74*'ratios_A MASQUER'!$B$5),'Tableau exemple'!Z28:AA28),'Tableau exemple'!Z38:AA38),"")</f>
        <v/>
      </c>
      <c r="AA75" s="414"/>
      <c r="AB75" s="414" t="str">
        <f>IF(ISNUMBER(AB74),IF(AB38=0,IF(AB28=0,IF($E$4 = "Satellite",'Tableau exemple'!AB74*'ratios_A MASQUER'!$C$5,'Tableau exemple'!AB74*'ratios_A MASQUER'!$B$5),'Tableau exemple'!AB28:AC28),'Tableau exemple'!AB38:AC38),"")</f>
        <v/>
      </c>
      <c r="AC75" s="414"/>
      <c r="AD75" s="414" t="str">
        <f>IF(ISNUMBER(AD74),IF(AD38=0,IF(AD28=0,IF($E$4 = "Satellite",'Tableau exemple'!AD74*'ratios_A MASQUER'!$C$5,'Tableau exemple'!AD74*'ratios_A MASQUER'!$B$5),'Tableau exemple'!AD28:AE28),'Tableau exemple'!AD38:AE38),"")</f>
        <v/>
      </c>
      <c r="AE75" s="414"/>
      <c r="AF75" s="414" t="str">
        <f>IF(ISNUMBER(AF74),IF(AF38=0,IF(AF28=0,IF($E$4 = "Satellite",'Tableau exemple'!AF74*'ratios_A MASQUER'!$C$5,'Tableau exemple'!AF74*'ratios_A MASQUER'!$B$5),'Tableau exemple'!AF28:AG28),'Tableau exemple'!AF38:AG38),"")</f>
        <v/>
      </c>
      <c r="AG75" s="414"/>
      <c r="AH75" s="414" t="str">
        <f>IF(ISNUMBER(AH74),IF(AH38=0,IF(AH28=0,IF($E$4 = "Satellite",'Tableau exemple'!AH74*'ratios_A MASQUER'!$C$5,'Tableau exemple'!AH74*'ratios_A MASQUER'!$B$5),'Tableau exemple'!AH28:AI28),'Tableau exemple'!AH38:AI38),"")</f>
        <v/>
      </c>
      <c r="AI75" s="414"/>
      <c r="AJ75" s="414" t="str">
        <f>IF(ISNUMBER(AJ74),IF(AJ38=0,IF(AJ28=0,IF($E$4 = "Satellite",'Tableau exemple'!AJ74*'ratios_A MASQUER'!$C$5,'Tableau exemple'!AJ74*'ratios_A MASQUER'!$B$5),'Tableau exemple'!AJ28:AK28),'Tableau exemple'!AJ38:AK38),"")</f>
        <v/>
      </c>
      <c r="AK75" s="414"/>
      <c r="AL75" s="414" t="str">
        <f>IF(ISNUMBER(AL74),IF(AL38=0,IF(AL28=0,IF($E$4 = "Satellite",'Tableau exemple'!AL74*'ratios_A MASQUER'!$C$5,'Tableau exemple'!AL74*'ratios_A MASQUER'!$B$5),'Tableau exemple'!AL28:AM28),'Tableau exemple'!AL38:AM38),"")</f>
        <v/>
      </c>
      <c r="AM75" s="414"/>
      <c r="AN75" s="414" t="str">
        <f>IF(ISNUMBER(AN74),IF(AN38=0,IF(AN28=0,IF($E$4 = "Satellite",'Tableau exemple'!AN74*'ratios_A MASQUER'!$C$5,'Tableau exemple'!AN74*'ratios_A MASQUER'!$B$5),'Tableau exemple'!AN28:AO28),'Tableau exemple'!AN38:AO38),"")</f>
        <v/>
      </c>
      <c r="AO75" s="414"/>
      <c r="AP75" s="414" t="str">
        <f>IF(ISNUMBER(AP74),IF(AP38=0,IF(AP28=0,IF($E$4 = "Satellite",'Tableau exemple'!AP74*'ratios_A MASQUER'!$C$5,'Tableau exemple'!AP74*'ratios_A MASQUER'!$B$5),'Tableau exemple'!AP28:AQ28),'Tableau exemple'!AP38:AQ38),"")</f>
        <v/>
      </c>
      <c r="AQ75" s="414"/>
      <c r="AR75" s="414" t="str">
        <f>IF(ISNUMBER(AR74),IF(AR38=0,IF(AR28=0,IF($E$4 = "Satellite",'Tableau exemple'!AR74*'ratios_A MASQUER'!$C$5,'Tableau exemple'!AR74*'ratios_A MASQUER'!$B$5),'Tableau exemple'!AR28:AS28),'Tableau exemple'!AR38:AS38),"")</f>
        <v/>
      </c>
      <c r="AS75" s="414"/>
      <c r="AT75" s="195"/>
    </row>
    <row r="76" spans="1:58" ht="47.25" customHeight="1" x14ac:dyDescent="0.3">
      <c r="A76" s="199"/>
      <c r="B76" s="444"/>
      <c r="C76" s="428" t="s">
        <v>126</v>
      </c>
      <c r="D76" s="428"/>
      <c r="E76" s="428"/>
      <c r="F76" s="414">
        <f>IF(ISNUMBER(F74),IF(F45=0,IF(F29=0,IF($E$4 = "Satellite",'Tableau exemple'!F74*'ratios_A MASQUER'!$C$4,'Tableau exemple'!F74*'ratios_A MASQUER'!$B$4),'Tableau exemple'!F29:G29),'Tableau exemple'!F45:G45),"")</f>
        <v>7.35</v>
      </c>
      <c r="G76" s="414"/>
      <c r="H76" s="414">
        <f>IF(ISNUMBER(H74),IF(H45=0,IF(H29=0,IF($E$4 = "Satellite",'Tableau exemple'!H74*'ratios_A MASQUER'!$C$4,'Tableau exemple'!H74*'ratios_A MASQUER'!$B$4),'Tableau exemple'!H29:I29),'Tableau exemple'!H45:I45),"")</f>
        <v>8.8005000000000013</v>
      </c>
      <c r="I76" s="414"/>
      <c r="J76" s="414">
        <f>IF(ISNUMBER(J74),IF(J45=0,IF(J29=0,IF($E$4 = "Satellite",'Tableau exemple'!J74*'ratios_A MASQUER'!$C$4,'Tableau exemple'!J74*'ratios_A MASQUER'!$B$4),'Tableau exemple'!J29:K29),'Tableau exemple'!J45:K45),"")</f>
        <v>6</v>
      </c>
      <c r="K76" s="414"/>
      <c r="L76" s="414">
        <f>IF(ISNUMBER(L74),IF(L45=0,IF(L29=0,IF($E$4 = "Satellite",'Tableau exemple'!L74*'ratios_A MASQUER'!$C$4,'Tableau exemple'!L74*'ratios_A MASQUER'!$B$4),'Tableau exemple'!L29:M29),'Tableau exemple'!L45:M45),"")</f>
        <v>4</v>
      </c>
      <c r="M76" s="414"/>
      <c r="N76" s="414">
        <f>IF(ISNUMBER(N74),IF(N45=0,IF(N29=0,IF($E$4 = "Satellite",'Tableau exemple'!N74*'ratios_A MASQUER'!$C$4,'Tableau exemple'!N74*'ratios_A MASQUER'!$B$4),'Tableau exemple'!N29:O29),'Tableau exemple'!N45:O45),"")</f>
        <v>2</v>
      </c>
      <c r="O76" s="414"/>
      <c r="P76" s="414" t="str">
        <f>IF(ISNUMBER(P74),IF(P45=0,IF(P29=0,IF($E$4 = "Satellite",'Tableau exemple'!P74*'ratios_A MASQUER'!$C$4,'Tableau exemple'!P74*'ratios_A MASQUER'!$B$4),'Tableau exemple'!P29:Q29),'Tableau exemple'!P45:Q45),"")</f>
        <v/>
      </c>
      <c r="Q76" s="414"/>
      <c r="R76" s="414" t="str">
        <f>IF(ISNUMBER(R74),IF(R45=0,IF(R29=0,IF($E$4 = "Satellite",'Tableau exemple'!R74*'ratios_A MASQUER'!$C$4,'Tableau exemple'!R74*'ratios_A MASQUER'!$B$4),'Tableau exemple'!R29:S29),'Tableau exemple'!R45:S45),"")</f>
        <v/>
      </c>
      <c r="S76" s="414"/>
      <c r="T76" s="414" t="str">
        <f>IF(ISNUMBER(T74),IF(T45=0,IF(T29=0,IF($E$4 = "Satellite",'Tableau exemple'!T74*'ratios_A MASQUER'!$C$4,'Tableau exemple'!T74*'ratios_A MASQUER'!$B$4),'Tableau exemple'!T29:U29),'Tableau exemple'!T45:U45),"")</f>
        <v/>
      </c>
      <c r="U76" s="414"/>
      <c r="V76" s="414" t="str">
        <f>IF(ISNUMBER(V74),IF(V45=0,IF(V29=0,IF($E$4 = "Satellite",'Tableau exemple'!V74*'ratios_A MASQUER'!$C$4,'Tableau exemple'!V74*'ratios_A MASQUER'!$B$4),'Tableau exemple'!V29:W29),'Tableau exemple'!V45:W45),"")</f>
        <v/>
      </c>
      <c r="W76" s="414"/>
      <c r="X76" s="414" t="str">
        <f>IF(ISNUMBER(X74),IF(X45=0,IF(X29=0,IF($E$4 = "Satellite",'Tableau exemple'!X74*'ratios_A MASQUER'!$C$4,'Tableau exemple'!X74*'ratios_A MASQUER'!$B$4),'Tableau exemple'!X29:Y29),'Tableau exemple'!X45:Y45),"")</f>
        <v/>
      </c>
      <c r="Y76" s="414"/>
      <c r="Z76" s="414" t="str">
        <f>IF(ISNUMBER(Z74),IF(Z45=0,IF(Z29=0,IF($E$4 = "Satellite",'Tableau exemple'!Z74*'ratios_A MASQUER'!$C$4,'Tableau exemple'!Z74*'ratios_A MASQUER'!$B$4),'Tableau exemple'!Z29:AA29),'Tableau exemple'!Z45:AA45),"")</f>
        <v/>
      </c>
      <c r="AA76" s="414"/>
      <c r="AB76" s="414" t="str">
        <f>IF(ISNUMBER(AB74),IF(AB45=0,IF(AB29=0,IF($E$4 = "Satellite",'Tableau exemple'!AB74*'ratios_A MASQUER'!$C$4,'Tableau exemple'!AB74*'ratios_A MASQUER'!$B$4),'Tableau exemple'!AB29:AC29),'Tableau exemple'!AB45:AC45),"")</f>
        <v/>
      </c>
      <c r="AC76" s="414"/>
      <c r="AD76" s="414" t="str">
        <f>IF(ISNUMBER(AD74),IF(AD45=0,IF(AD29=0,IF($E$4 = "Satellite",'Tableau exemple'!AD74*'ratios_A MASQUER'!$C$4,'Tableau exemple'!AD74*'ratios_A MASQUER'!$B$4),'Tableau exemple'!AD29:AE29),'Tableau exemple'!AD45:AE45),"")</f>
        <v/>
      </c>
      <c r="AE76" s="414"/>
      <c r="AF76" s="414" t="str">
        <f>IF(ISNUMBER(AF74),IF(AF45=0,IF(AF29=0,IF($E$4 = "Satellite",'Tableau exemple'!AF74*'ratios_A MASQUER'!$C$4,'Tableau exemple'!AF74*'ratios_A MASQUER'!$B$4),'Tableau exemple'!AF29:AG29),'Tableau exemple'!AF45:AG45),"")</f>
        <v/>
      </c>
      <c r="AG76" s="414"/>
      <c r="AH76" s="414" t="str">
        <f>IF(ISNUMBER(AH74),IF(AH45=0,IF(AH29=0,IF($E$4 = "Satellite",'Tableau exemple'!AH74*'ratios_A MASQUER'!$C$4,'Tableau exemple'!AH74*'ratios_A MASQUER'!$B$4),'Tableau exemple'!AH29:AI29),'Tableau exemple'!AH45:AI45),"")</f>
        <v/>
      </c>
      <c r="AI76" s="414"/>
      <c r="AJ76" s="414" t="str">
        <f>IF(ISNUMBER(AJ74),IF(AJ45=0,IF(AJ29=0,IF($E$4 = "Satellite",'Tableau exemple'!AJ74*'ratios_A MASQUER'!$C$4,'Tableau exemple'!AJ74*'ratios_A MASQUER'!$B$4),'Tableau exemple'!AJ29:AK29),'Tableau exemple'!AJ45:AK45),"")</f>
        <v/>
      </c>
      <c r="AK76" s="414"/>
      <c r="AL76" s="414" t="str">
        <f>IF(ISNUMBER(AL74),IF(AL45=0,IF(AL29=0,IF($E$4 = "Satellite",'Tableau exemple'!AL74*'ratios_A MASQUER'!$C$4,'Tableau exemple'!AL74*'ratios_A MASQUER'!$B$4),'Tableau exemple'!AL29:AM29),'Tableau exemple'!AL45:AM45),"")</f>
        <v/>
      </c>
      <c r="AM76" s="414"/>
      <c r="AN76" s="414" t="str">
        <f>IF(ISNUMBER(AN74),IF(AN45=0,IF(AN29=0,IF($E$4 = "Satellite",'Tableau exemple'!AN74*'ratios_A MASQUER'!$C$4,'Tableau exemple'!AN74*'ratios_A MASQUER'!$B$4),'Tableau exemple'!AN29:AO29),'Tableau exemple'!AN45:AO45),"")</f>
        <v/>
      </c>
      <c r="AO76" s="414"/>
      <c r="AP76" s="414" t="str">
        <f>IF(ISNUMBER(AP74),IF(AP45=0,IF(AP29=0,IF($E$4 = "Satellite",'Tableau exemple'!AP74*'ratios_A MASQUER'!$C$4,'Tableau exemple'!AP74*'ratios_A MASQUER'!$B$4),'Tableau exemple'!AP29:AQ29),'Tableau exemple'!AP45:AQ45),"")</f>
        <v/>
      </c>
      <c r="AQ76" s="414"/>
      <c r="AR76" s="414" t="str">
        <f>IF(ISNUMBER(AR74),IF(AR45=0,IF(AR29=0,IF($E$4 = "Satellite",'Tableau exemple'!AR74*'ratios_A MASQUER'!$C$4,'Tableau exemple'!AR74*'ratios_A MASQUER'!$B$4),'Tableau exemple'!AR29:AS29),'Tableau exemple'!AR45:AS45),"")</f>
        <v/>
      </c>
      <c r="AS76" s="414"/>
      <c r="AT76" s="195"/>
    </row>
    <row r="77" spans="1:58" ht="32.25" customHeight="1" x14ac:dyDescent="0.3">
      <c r="A77" s="199"/>
      <c r="B77" s="444"/>
      <c r="C77" s="427" t="s">
        <v>132</v>
      </c>
      <c r="D77" s="427"/>
      <c r="E77" s="427"/>
      <c r="F77" s="416">
        <f>IF(ISNUMBER(F74),IF(F19=0," ",F74*1000/F19),"")</f>
        <v>76.5625</v>
      </c>
      <c r="G77" s="416"/>
      <c r="H77" s="416">
        <f>IF(ISNUMBER(H74),IF(H19=0," ",H74*1000/H19),"")</f>
        <v>94.629032258064527</v>
      </c>
      <c r="I77" s="416"/>
      <c r="J77" s="416">
        <f>IF(ISNUMBER(J74),IF(J19=0," ",J74*1000/J19),"")</f>
        <v>120.31818181818181</v>
      </c>
      <c r="K77" s="416"/>
      <c r="L77" s="416">
        <f t="shared" ref="L77" si="171">IF(ISNUMBER(L74),IF(L19=0," ",L74*1000/L19),"")</f>
        <v>112.5</v>
      </c>
      <c r="M77" s="416"/>
      <c r="N77" s="416">
        <f t="shared" ref="N77" si="172">IF(ISNUMBER(N74),IF(N19=0," ",N74*1000/N19),"")</f>
        <v>137.73255813953486</v>
      </c>
      <c r="O77" s="416"/>
      <c r="P77" s="416" t="str">
        <f t="shared" ref="P77" si="173">IF(ISNUMBER(P74),IF(P19=0," ",P74*1000/P19),"")</f>
        <v/>
      </c>
      <c r="Q77" s="416"/>
      <c r="R77" s="416" t="str">
        <f t="shared" ref="R77" si="174">IF(ISNUMBER(R74),IF(R19=0," ",R74*1000/R19),"")</f>
        <v/>
      </c>
      <c r="S77" s="416"/>
      <c r="T77" s="416" t="str">
        <f t="shared" ref="T77" si="175">IF(ISNUMBER(T74),IF(T19=0," ",T74*1000/T19),"")</f>
        <v/>
      </c>
      <c r="U77" s="416"/>
      <c r="V77" s="416" t="str">
        <f t="shared" ref="V77" si="176">IF(ISNUMBER(V74),IF(V19=0," ",V74*1000/V19),"")</f>
        <v/>
      </c>
      <c r="W77" s="416"/>
      <c r="X77" s="416" t="str">
        <f t="shared" ref="X77" si="177">IF(ISNUMBER(X74),IF(X19=0," ",X74*1000/X19),"")</f>
        <v/>
      </c>
      <c r="Y77" s="416"/>
      <c r="Z77" s="416" t="str">
        <f t="shared" ref="Z77" si="178">IF(ISNUMBER(Z74),IF(Z19=0," ",Z74*1000/Z19),"")</f>
        <v/>
      </c>
      <c r="AA77" s="416"/>
      <c r="AB77" s="416" t="str">
        <f t="shared" ref="AB77" si="179">IF(ISNUMBER(AB74),IF(AB19=0," ",AB74*1000/AB19),"")</f>
        <v/>
      </c>
      <c r="AC77" s="416"/>
      <c r="AD77" s="416" t="str">
        <f t="shared" ref="AD77" si="180">IF(ISNUMBER(AD74),IF(AD19=0," ",AD74*1000/AD19),"")</f>
        <v/>
      </c>
      <c r="AE77" s="416"/>
      <c r="AF77" s="416" t="str">
        <f t="shared" ref="AF77" si="181">IF(ISNUMBER(AF74),IF(AF19=0," ",AF74*1000/AF19),"")</f>
        <v/>
      </c>
      <c r="AG77" s="416"/>
      <c r="AH77" s="416" t="str">
        <f t="shared" ref="AH77" si="182">IF(ISNUMBER(AH74),IF(AH19=0," ",AH74*1000/AH19),"")</f>
        <v/>
      </c>
      <c r="AI77" s="416"/>
      <c r="AJ77" s="416" t="str">
        <f t="shared" ref="AJ77" si="183">IF(ISNUMBER(AJ74),IF(AJ19=0," ",AJ74*1000/AJ19),"")</f>
        <v/>
      </c>
      <c r="AK77" s="416"/>
      <c r="AL77" s="416" t="str">
        <f t="shared" ref="AL77" si="184">IF(ISNUMBER(AL74),IF(AL19=0," ",AL74*1000/AL19),"")</f>
        <v/>
      </c>
      <c r="AM77" s="416"/>
      <c r="AN77" s="416" t="str">
        <f t="shared" ref="AN77" si="185">IF(ISNUMBER(AN74),IF(AN19=0," ",AN74*1000/AN19),"")</f>
        <v/>
      </c>
      <c r="AO77" s="416"/>
      <c r="AP77" s="416" t="str">
        <f t="shared" ref="AP77" si="186">IF(ISNUMBER(AP74),IF(AP19=0," ",AP74*1000/AP19),"")</f>
        <v/>
      </c>
      <c r="AQ77" s="416"/>
      <c r="AR77" s="416" t="str">
        <f t="shared" ref="AR77" si="187">IF(ISNUMBER(AR74),IF(AR19=0," ",AR74*1000/AR19),"")</f>
        <v/>
      </c>
      <c r="AS77" s="416"/>
      <c r="AT77" s="195"/>
    </row>
    <row r="78" spans="1:58" ht="45.75" customHeight="1" x14ac:dyDescent="0.3">
      <c r="A78" s="199"/>
      <c r="B78" s="444"/>
      <c r="C78" s="428" t="s">
        <v>133</v>
      </c>
      <c r="D78" s="428"/>
      <c r="E78" s="428"/>
      <c r="F78" s="433">
        <f>IF(ISNUMBER(F74),IF(F19=0,"",IF(F20&gt;0,F74/F20,F74/F86)),"")</f>
        <v>0.14445754716981132</v>
      </c>
      <c r="G78" s="433"/>
      <c r="H78" s="433">
        <f t="shared" ref="H78" si="188">IF(ISNUMBER(H74),IF(H19=0,"",IF(H20&gt;0,H74/H20,H74/H86)),"")</f>
        <v>0.18334375000000003</v>
      </c>
      <c r="I78" s="433"/>
      <c r="J78" s="433">
        <f t="shared" ref="J78" si="189">IF(ISNUMBER(J74),IF(J19=0,"",IF(J20&gt;0,J74/J20,J74/J86)),"")</f>
        <v>0.22701543739279589</v>
      </c>
      <c r="K78" s="433"/>
      <c r="L78" s="433">
        <f t="shared" ref="L78" si="190">IF(ISNUMBER(L74),IF(L19=0,"",IF(L20&gt;0,L74/L20,L74/L86)),"")</f>
        <v>0.17100000000000001</v>
      </c>
      <c r="M78" s="433"/>
      <c r="N78" s="433">
        <f t="shared" ref="N78" si="191">IF(ISNUMBER(N74),IF(N19=0,"",IF(N20&gt;0,N74/N20,N74/N86)),"")</f>
        <v>0.4500379939209726</v>
      </c>
      <c r="O78" s="433"/>
      <c r="P78" s="433" t="str">
        <f t="shared" ref="P78" si="192">IF(ISNUMBER(P74),IF(P19=0,"",IF(P20&gt;0,P74/P20,P74/P86)),"")</f>
        <v/>
      </c>
      <c r="Q78" s="433"/>
      <c r="R78" s="433" t="str">
        <f t="shared" ref="R78" si="193">IF(ISNUMBER(R74),IF(R19=0,"",IF(R20&gt;0,R74/R20,R74/R86)),"")</f>
        <v/>
      </c>
      <c r="S78" s="433"/>
      <c r="T78" s="433" t="str">
        <f t="shared" ref="T78" si="194">IF(ISNUMBER(T74),IF(T19=0,"",IF(T20&gt;0,T74/T20,T74/T86)),"")</f>
        <v/>
      </c>
      <c r="U78" s="433"/>
      <c r="V78" s="433" t="str">
        <f t="shared" ref="V78" si="195">IF(ISNUMBER(V74),IF(V19=0,"",IF(V20&gt;0,V74/V20,V74/V86)),"")</f>
        <v/>
      </c>
      <c r="W78" s="433"/>
      <c r="X78" s="433" t="str">
        <f t="shared" ref="X78" si="196">IF(ISNUMBER(X74),IF(X19=0,"",IF(X20&gt;0,X74/X20,X74/X86)),"")</f>
        <v/>
      </c>
      <c r="Y78" s="433"/>
      <c r="Z78" s="433" t="str">
        <f t="shared" ref="Z78" si="197">IF(ISNUMBER(Z74),IF(Z19=0,"",IF(Z20&gt;0,Z74/Z20,Z74/Z86)),"")</f>
        <v/>
      </c>
      <c r="AA78" s="433"/>
      <c r="AB78" s="433" t="str">
        <f t="shared" ref="AB78" si="198">IF(ISNUMBER(AB74),IF(AB19=0,"",IF(AB20&gt;0,AB74/AB20,AB74/AB86)),"")</f>
        <v/>
      </c>
      <c r="AC78" s="433"/>
      <c r="AD78" s="433" t="str">
        <f t="shared" ref="AD78" si="199">IF(ISNUMBER(AD74),IF(AD19=0,"",IF(AD20&gt;0,AD74/AD20,AD74/AD86)),"")</f>
        <v/>
      </c>
      <c r="AE78" s="433"/>
      <c r="AF78" s="433" t="str">
        <f t="shared" ref="AF78" si="200">IF(ISNUMBER(AF74),IF(AF19=0,"",IF(AF20&gt;0,AF74/AF20,AF74/AF86)),"")</f>
        <v/>
      </c>
      <c r="AG78" s="433"/>
      <c r="AH78" s="433" t="str">
        <f t="shared" ref="AH78" si="201">IF(ISNUMBER(AH74),IF(AH19=0,"",IF(AH20&gt;0,AH74/AH20,AH74/AH86)),"")</f>
        <v/>
      </c>
      <c r="AI78" s="433"/>
      <c r="AJ78" s="433" t="str">
        <f t="shared" ref="AJ78" si="202">IF(ISNUMBER(AJ74),IF(AJ19=0,"",IF(AJ20&gt;0,AJ74/AJ20,AJ74/AJ86)),"")</f>
        <v/>
      </c>
      <c r="AK78" s="433"/>
      <c r="AL78" s="433" t="str">
        <f t="shared" ref="AL78" si="203">IF(ISNUMBER(AL74),IF(AL19=0,"",IF(AL20&gt;0,AL74/AL20,AL74/AL86)),"")</f>
        <v/>
      </c>
      <c r="AM78" s="433"/>
      <c r="AN78" s="433" t="str">
        <f t="shared" ref="AN78" si="204">IF(ISNUMBER(AN74),IF(AN19=0,"",IF(AN20&gt;0,AN74/AN20,AN74/AN86)),"")</f>
        <v/>
      </c>
      <c r="AO78" s="433"/>
      <c r="AP78" s="433" t="str">
        <f t="shared" ref="AP78" si="205">IF(ISNUMBER(AP74),IF(AP19=0,"",IF(AP20&gt;0,AP74/AP20,AP74/AP86)),"")</f>
        <v/>
      </c>
      <c r="AQ78" s="433"/>
      <c r="AR78" s="433" t="str">
        <f t="shared" ref="AR78" si="206">IF(ISNUMBER(AR74),IF(AR19=0,"",IF(AR20&gt;0,AR74/AR20,AR74/AR86)),"")</f>
        <v/>
      </c>
      <c r="AS78" s="433"/>
      <c r="AT78" s="195"/>
    </row>
    <row r="79" spans="1:58" ht="50.25" customHeight="1" x14ac:dyDescent="0.3">
      <c r="A79" s="199"/>
      <c r="B79" s="444"/>
      <c r="C79" s="352" t="s">
        <v>135</v>
      </c>
      <c r="D79" s="424" t="s">
        <v>128</v>
      </c>
      <c r="E79" s="425"/>
      <c r="F79" s="416">
        <f>IF(ISNUMBER(F74),IF(F21&gt;0,F78*F21*F19*$F$91,IF($E7&gt;0,$E7*F74*$F$91,$F$90*10*F74)),"")</f>
        <v>28.175000000000004</v>
      </c>
      <c r="G79" s="416"/>
      <c r="H79" s="416">
        <f>IF(ISNUMBER(H74),IF(H21&gt;0,H78*H21*H19*$F$91,IF($E7&gt;0,$E7*H74*$F$91,$F$90*10*H74)),"")</f>
        <v>42.125922794117656</v>
      </c>
      <c r="I79" s="416"/>
      <c r="J79" s="416">
        <f t="shared" ref="J79" si="207">IF(ISNUMBER(J74),IF(J21&gt;0,J78*J21*J19*$F$91,IF($E7&gt;0,$E7*J74*$F$91,$F$90*10*J74)),"")</f>
        <v>30.440500000000004</v>
      </c>
      <c r="K79" s="416"/>
      <c r="L79" s="416">
        <f t="shared" ref="L79" si="208">IF(ISNUMBER(L74),IF(L21&gt;0,L78*L21*L19*$F$91,IF($E7&gt;0,$E7*L74*$F$91,$F$90*10*L74)),"")</f>
        <v>39.330000000000005</v>
      </c>
      <c r="M79" s="416"/>
      <c r="N79" s="416">
        <f t="shared" ref="N79" si="209">IF(ISNUMBER(N74),IF(N21&gt;0,N78*N21*N19*$F$91,IF($E7&gt;0,$E7*N74*$F$91,$F$90*10*N74)),"")</f>
        <v>153.62920525657069</v>
      </c>
      <c r="O79" s="416"/>
      <c r="P79" s="416" t="str">
        <f t="shared" ref="P79" si="210">IF(ISNUMBER(P74),IF(P21&gt;0,P78*P21*P19*$F$91,IF($E7&gt;0,$E7*P74*$F$91,$F$90*10*P74)),"")</f>
        <v/>
      </c>
      <c r="Q79" s="416"/>
      <c r="R79" s="416" t="str">
        <f t="shared" ref="R79" si="211">IF(ISNUMBER(R74),IF(R21&gt;0,R78*R21*R19*$F$91,IF($E7&gt;0,$E7*R74*$F$91,$F$90*10*R74)),"")</f>
        <v/>
      </c>
      <c r="S79" s="416"/>
      <c r="T79" s="416" t="str">
        <f t="shared" ref="T79" si="212">IF(ISNUMBER(T74),IF(T21&gt;0,T78*T21*T19*$F$91,IF($E7&gt;0,$E7*T74*$F$91,$F$90*10*T74)),"")</f>
        <v/>
      </c>
      <c r="U79" s="416"/>
      <c r="V79" s="416" t="str">
        <f t="shared" ref="V79" si="213">IF(ISNUMBER(V74),IF(V21&gt;0,V78*V21*V19*$F$91,IF($E7&gt;0,$E7*V74*$F$91,$F$90*10*V74)),"")</f>
        <v/>
      </c>
      <c r="W79" s="416"/>
      <c r="X79" s="416" t="str">
        <f t="shared" ref="X79" si="214">IF(ISNUMBER(X74),IF(X21&gt;0,X78*X21*X19*$F$91,IF($E7&gt;0,$E7*X74*$F$91,$F$90*10*X74)),"")</f>
        <v/>
      </c>
      <c r="Y79" s="416"/>
      <c r="Z79" s="416" t="str">
        <f t="shared" ref="Z79" si="215">IF(ISNUMBER(Z74),IF(Z21&gt;0,Z78*Z21*Z19*$F$91,IF($E7&gt;0,$E7*Z74*$F$91,$F$90*10*Z74)),"")</f>
        <v/>
      </c>
      <c r="AA79" s="416"/>
      <c r="AB79" s="416" t="str">
        <f t="shared" ref="AB79" si="216">IF(ISNUMBER(AB74),IF(AB21&gt;0,AB78*AB21*AB19*$F$91,IF($E7&gt;0,$E7*AB74*$F$91,$F$90*10*AB74)),"")</f>
        <v/>
      </c>
      <c r="AC79" s="416"/>
      <c r="AD79" s="416" t="str">
        <f t="shared" ref="AD79" si="217">IF(ISNUMBER(AD74),IF(AD21&gt;0,AD78*AD21*AD19*$F$91,IF($E7&gt;0,$E7*AD74*$F$91,$F$90*10*AD74)),"")</f>
        <v/>
      </c>
      <c r="AE79" s="416"/>
      <c r="AF79" s="416" t="str">
        <f t="shared" ref="AF79" si="218">IF(ISNUMBER(AF74),IF(AF21&gt;0,AF78*AF21*AF19*$F$91,IF($E7&gt;0,$E7*AF74*$F$91,$F$90*10*AF74)),"")</f>
        <v/>
      </c>
      <c r="AG79" s="416"/>
      <c r="AH79" s="416" t="str">
        <f t="shared" ref="AH79" si="219">IF(ISNUMBER(AH74),IF(AH21&gt;0,AH78*AH21*AH19*$F$91,IF($E7&gt;0,$E7*AH74*$F$91,$F$90*10*AH74)),"")</f>
        <v/>
      </c>
      <c r="AI79" s="416"/>
      <c r="AJ79" s="416" t="str">
        <f t="shared" ref="AJ79" si="220">IF(ISNUMBER(AJ74),IF(AJ21&gt;0,AJ78*AJ21*AJ19*$F$91,IF($E7&gt;0,$E7*AJ74*$F$91,$F$90*10*AJ74)),"")</f>
        <v/>
      </c>
      <c r="AK79" s="416"/>
      <c r="AL79" s="416" t="str">
        <f t="shared" ref="AL79" si="221">IF(ISNUMBER(AL74),IF(AL21&gt;0,AL78*AL21*AL19*$F$91,IF($E7&gt;0,$E7*AL74*$F$91,$F$90*10*AL74)),"")</f>
        <v/>
      </c>
      <c r="AM79" s="416"/>
      <c r="AN79" s="416" t="str">
        <f t="shared" ref="AN79" si="222">IF(ISNUMBER(AN74),IF(AN21&gt;0,AN78*AN21*AN19*$F$91,IF($E7&gt;0,$E7*AN74*$F$91,$F$90*10*AN74)),"")</f>
        <v/>
      </c>
      <c r="AO79" s="416"/>
      <c r="AP79" s="416" t="str">
        <f t="shared" ref="AP79" si="223">IF(ISNUMBER(AP74),IF(AP21&gt;0,AP78*AP21*AP19*$F$91,IF($E7&gt;0,$E7*AP74*$F$91,$F$90*10*AP74)),"")</f>
        <v/>
      </c>
      <c r="AQ79" s="416"/>
      <c r="AR79" s="416" t="str">
        <f t="shared" ref="AR79" si="224">IF(ISNUMBER(AR74),IF(AR21&gt;0,AR78*AR21*AR19*$F$91,IF($E7&gt;0,$E7*AR74*$F$91,$F$90*10*AR74)),"")</f>
        <v/>
      </c>
      <c r="AS79" s="416"/>
      <c r="AT79" s="195"/>
    </row>
    <row r="80" spans="1:58" ht="50.25" customHeight="1" x14ac:dyDescent="0.3">
      <c r="A80" s="199"/>
      <c r="B80" s="444"/>
      <c r="C80" s="356"/>
      <c r="D80" s="417" t="s">
        <v>129</v>
      </c>
      <c r="E80" s="418"/>
      <c r="F80" s="414">
        <f>IF(F19=0,"",F79/F19)</f>
        <v>0.17609375000000002</v>
      </c>
      <c r="G80" s="414"/>
      <c r="H80" s="414">
        <f t="shared" ref="H80" si="225">IF(H19=0,"",H79/H19)</f>
        <v>0.27178014705882358</v>
      </c>
      <c r="I80" s="414"/>
      <c r="J80" s="414">
        <f t="shared" ref="J80" si="226">IF(J19=0,"",J79/J19)</f>
        <v>0.27673181818181819</v>
      </c>
      <c r="K80" s="414"/>
      <c r="L80" s="414">
        <f t="shared" ref="L80" si="227">IF(L19=0,"",L79/L19)</f>
        <v>0.25875000000000004</v>
      </c>
      <c r="M80" s="414"/>
      <c r="N80" s="414">
        <f t="shared" ref="N80" si="228">IF(N19=0,"",N79/N19)</f>
        <v>0.89319305381727143</v>
      </c>
      <c r="O80" s="414"/>
      <c r="P80" s="414" t="str">
        <f t="shared" ref="P80" si="229">IF(P19=0,"",P79/P19)</f>
        <v/>
      </c>
      <c r="Q80" s="414"/>
      <c r="R80" s="414" t="str">
        <f t="shared" ref="R80" si="230">IF(R19=0,"",R79/R19)</f>
        <v/>
      </c>
      <c r="S80" s="414"/>
      <c r="T80" s="414" t="str">
        <f t="shared" ref="T80" si="231">IF(T19=0,"",T79/T19)</f>
        <v/>
      </c>
      <c r="U80" s="414"/>
      <c r="V80" s="414" t="str">
        <f t="shared" ref="V80" si="232">IF(V19=0,"",V79/V19)</f>
        <v/>
      </c>
      <c r="W80" s="414"/>
      <c r="X80" s="414" t="str">
        <f t="shared" ref="X80" si="233">IF(X19=0,"",X79/X19)</f>
        <v/>
      </c>
      <c r="Y80" s="414"/>
      <c r="Z80" s="414" t="str">
        <f t="shared" ref="Z80" si="234">IF(Z19=0,"",Z79/Z19)</f>
        <v/>
      </c>
      <c r="AA80" s="414"/>
      <c r="AB80" s="414" t="str">
        <f t="shared" ref="AB80" si="235">IF(AB19=0,"",AB79/AB19)</f>
        <v/>
      </c>
      <c r="AC80" s="414"/>
      <c r="AD80" s="414" t="str">
        <f t="shared" ref="AD80" si="236">IF(AD19=0,"",AD79/AD19)</f>
        <v/>
      </c>
      <c r="AE80" s="414"/>
      <c r="AF80" s="414" t="str">
        <f t="shared" ref="AF80" si="237">IF(AF19=0,"",AF79/AF19)</f>
        <v/>
      </c>
      <c r="AG80" s="414"/>
      <c r="AH80" s="414" t="str">
        <f t="shared" ref="AH80" si="238">IF(AH19=0,"",AH79/AH19)</f>
        <v/>
      </c>
      <c r="AI80" s="414"/>
      <c r="AJ80" s="414" t="str">
        <f t="shared" ref="AJ80" si="239">IF(AJ19=0,"",AJ79/AJ19)</f>
        <v/>
      </c>
      <c r="AK80" s="414"/>
      <c r="AL80" s="414" t="str">
        <f t="shared" ref="AL80" si="240">IF(AL19=0,"",AL79/AL19)</f>
        <v/>
      </c>
      <c r="AM80" s="414"/>
      <c r="AN80" s="414" t="str">
        <f t="shared" ref="AN80" si="241">IF(AN19=0,"",AN79/AN19)</f>
        <v/>
      </c>
      <c r="AO80" s="414"/>
      <c r="AP80" s="414" t="str">
        <f t="shared" ref="AP80" si="242">IF(AP19=0,"",AP79/AP19)</f>
        <v/>
      </c>
      <c r="AQ80" s="414"/>
      <c r="AR80" s="414" t="str">
        <f t="shared" ref="AR80" si="243">IF(AR19=0,"",AR79/AR19)</f>
        <v/>
      </c>
      <c r="AS80" s="414"/>
      <c r="AT80" s="195"/>
    </row>
    <row r="81" spans="1:46" ht="40.5" customHeight="1" x14ac:dyDescent="0.3">
      <c r="A81" s="199"/>
      <c r="B81" s="444"/>
      <c r="C81" s="352" t="s">
        <v>255</v>
      </c>
      <c r="D81" s="417" t="s">
        <v>130</v>
      </c>
      <c r="E81" s="418"/>
      <c r="F81" s="414" t="str">
        <f>IF(ISNUMBER(F74),IF(OR(F25&gt;0,F30&gt;0),"",0.001*(F68*'ratios_A MASQUER'!$B48+'Tableau mesure'!F69:G69*IF('Tableau mesure'!F85=0,'Tableau mesure'!F84,(0.5*('Tableau mesure'!F85+'Tableau mesure'!F84)))+'Tableau mesure'!F70:G70*'ratios_A MASQUER'!$B60+'Tableau mesure'!F71:G71*'ratios_A MASQUER'!$B61+'Tableau mesure'!F72:G72*'ratios_A MASQUER'!$B62+'Tableau mesure'!F73:G73*'ratios_A MASQUER'!$B63)),"")</f>
        <v/>
      </c>
      <c r="G81" s="414"/>
      <c r="H81" s="414" t="str">
        <f>IF(ISNUMBER(H74),IF(OR(H25&gt;0,H30&gt;0),"",0.001*(H68*'ratios_A MASQUER'!$B48+'Tableau exemple'!H69:I69*IF('Tableau exemple'!H85=0,'Tableau exemple'!H84,(0.5*('Tableau exemple'!H85+'Tableau exemple'!H84)))+'Tableau exemple'!H70:I70*'ratios_A MASQUER'!$B60+'Tableau exemple'!H71:I71*'ratios_A MASQUER'!$B61+'Tableau exemple'!H72:I72*'ratios_A MASQUER'!$B62+'Tableau exemple'!H73:I73*'ratios_A MASQUER'!$B63)),"")</f>
        <v/>
      </c>
      <c r="I81" s="414"/>
      <c r="J81" s="414" t="str">
        <f>IF(ISNUMBER(J74),IF(OR(J25&gt;0,J30&gt;0),"",0.001*(J68*'ratios_A MASQUER'!$B48+'Tableau exemple'!J69:K69*IF('Tableau exemple'!J85=0,'Tableau exemple'!J84,(0.5*('Tableau exemple'!J85+'Tableau exemple'!J84)))+'Tableau exemple'!J70:K70*'ratios_A MASQUER'!$B60+'Tableau exemple'!J71:K71*'ratios_A MASQUER'!$B61+'Tableau exemple'!J72:K72*'ratios_A MASQUER'!$B62+'Tableau exemple'!J73:K73*'ratios_A MASQUER'!$B63)),"")</f>
        <v/>
      </c>
      <c r="K81" s="414"/>
      <c r="L81" s="414" t="str">
        <f>IF(ISNUMBER(L74),IF(OR(L25&gt;0,L30&gt;0),"",0.001*(L68*'ratios_A MASQUER'!$B48+'Tableau exemple'!L69:M69*IF('Tableau exemple'!L85=0,'Tableau exemple'!L84,(0.5*('Tableau exemple'!L85+'Tableau exemple'!L84)))+'Tableau exemple'!L70:M70*'ratios_A MASQUER'!$B60+'Tableau exemple'!L71:M71*'ratios_A MASQUER'!$B61+'Tableau exemple'!L72:M72*'ratios_A MASQUER'!$B62+'Tableau exemple'!L73:M73*'ratios_A MASQUER'!$B63)),"")</f>
        <v/>
      </c>
      <c r="M81" s="414"/>
      <c r="N81" s="414">
        <f>IF(ISNUMBER(N74),IF(OR(N25&gt;0,N30&gt;0),"",0.001*(N68*'ratios_A MASQUER'!$B48+'Tableau exemple'!N69:O69*IF('Tableau exemple'!N85=0,'Tableau exemple'!N84,(0.5*('Tableau exemple'!N85+'Tableau exemple'!N84)))+'Tableau exemple'!N70:O70*'ratios_A MASQUER'!$B60+'Tableau exemple'!N71:O71*'ratios_A MASQUER'!$B61+'Tableau exemple'!N72:O72*'ratios_A MASQUER'!$B62+'Tableau exemple'!N73:O73*'ratios_A MASQUER'!$B63)),"")</f>
        <v>57.295999999999999</v>
      </c>
      <c r="O81" s="414"/>
      <c r="P81" s="414" t="str">
        <f>IF(ISNUMBER(P74),IF(OR(P25&gt;0,P30&gt;0),"",0.001*(P68*'ratios_A MASQUER'!$B48+'Tableau exemple'!P69:Q69*IF('Tableau exemple'!P85=0,'Tableau exemple'!P84,(0.5*('Tableau exemple'!P85+'Tableau exemple'!P84)))+'Tableau exemple'!P70:Q70*'ratios_A MASQUER'!$B60+'Tableau exemple'!P71:Q71*'ratios_A MASQUER'!$B61+'Tableau exemple'!P72:Q72*'ratios_A MASQUER'!$B62+'Tableau exemple'!P73:Q73*'ratios_A MASQUER'!$B63)),"")</f>
        <v/>
      </c>
      <c r="Q81" s="414"/>
      <c r="R81" s="414" t="str">
        <f>IF(ISNUMBER(R74),IF(OR(R25&gt;0,R30&gt;0),"",0.001*(R68*'ratios_A MASQUER'!$B48+'Tableau exemple'!R69:S69*IF('Tableau exemple'!R85=0,'Tableau exemple'!R84,(0.5*('Tableau exemple'!R85+'Tableau exemple'!R84)))+'Tableau exemple'!R70:S70*'ratios_A MASQUER'!$B60+'Tableau exemple'!R71:S71*'ratios_A MASQUER'!$B61+'Tableau exemple'!R72:S72*'ratios_A MASQUER'!$B62+'Tableau exemple'!R73:S73*'ratios_A MASQUER'!$B63)),"")</f>
        <v/>
      </c>
      <c r="S81" s="414"/>
      <c r="T81" s="414" t="str">
        <f>IF(ISNUMBER(T74),IF(OR(T25&gt;0,T30&gt;0),"",0.001*(T68*'ratios_A MASQUER'!$B48+'Tableau exemple'!T69:U69*IF('Tableau exemple'!T85=0,'Tableau exemple'!T84,(0.5*('Tableau exemple'!T85+'Tableau exemple'!T84)))+'Tableau exemple'!T70:U70*'ratios_A MASQUER'!$B60+'Tableau exemple'!T71:U71*'ratios_A MASQUER'!$B61+'Tableau exemple'!T72:U72*'ratios_A MASQUER'!$B62+'Tableau exemple'!T73:U73*'ratios_A MASQUER'!$B63)),"")</f>
        <v/>
      </c>
      <c r="U81" s="414"/>
      <c r="V81" s="414" t="str">
        <f>IF(ISNUMBER(V74),IF(OR(V25&gt;0,V30&gt;0),"",0.001*(V68*'ratios_A MASQUER'!$B48+'Tableau exemple'!V69:W69*IF('Tableau exemple'!V85=0,'Tableau exemple'!V84,(0.5*('Tableau exemple'!V85+'Tableau exemple'!V84)))+'Tableau exemple'!V70:W70*'ratios_A MASQUER'!$B60+'Tableau exemple'!V71:W71*'ratios_A MASQUER'!$B61+'Tableau exemple'!V72:W72*'ratios_A MASQUER'!$B62+'Tableau exemple'!V73:W73*'ratios_A MASQUER'!$B63)),"")</f>
        <v/>
      </c>
      <c r="W81" s="414"/>
      <c r="X81" s="414" t="str">
        <f>IF(ISNUMBER(X74),IF(OR(X25&gt;0,X30&gt;0),"",0.001*(X68*'ratios_A MASQUER'!$B48+'Tableau exemple'!X69:Y69*IF('Tableau exemple'!X85=0,'Tableau exemple'!X84,(0.5*('Tableau exemple'!X85+'Tableau exemple'!X84)))+'Tableau exemple'!X70:Y70*'ratios_A MASQUER'!$B60+'Tableau exemple'!X71:Y71*'ratios_A MASQUER'!$B61+'Tableau exemple'!X72:Y72*'ratios_A MASQUER'!$B62+'Tableau exemple'!X73:Y73*'ratios_A MASQUER'!$B63)),"")</f>
        <v/>
      </c>
      <c r="Y81" s="414"/>
      <c r="Z81" s="414" t="str">
        <f>IF(ISNUMBER(Z74),IF(OR(Z25&gt;0,Z30&gt;0),"",0.001*(Z68*'ratios_A MASQUER'!$B48+'Tableau exemple'!Z69:AA69*IF('Tableau exemple'!Z85=0,'Tableau exemple'!Z84,(0.5*('Tableau exemple'!Z85+'Tableau exemple'!Z84)))+'Tableau exemple'!Z70:AA70*'ratios_A MASQUER'!$B60+'Tableau exemple'!Z71:AA71*'ratios_A MASQUER'!$B61+'Tableau exemple'!Z72:AA72*'ratios_A MASQUER'!$B62+'Tableau exemple'!Z73:AA73*'ratios_A MASQUER'!$B63)),"")</f>
        <v/>
      </c>
      <c r="AA81" s="414"/>
      <c r="AB81" s="414" t="str">
        <f>IF(ISNUMBER(AB74),IF(OR(AB25&gt;0,AB30&gt;0),"",0.001*(AB68*'ratios_A MASQUER'!$B48+'Tableau exemple'!AB69:AC69*IF('Tableau exemple'!AB85=0,'Tableau exemple'!AB84,(0.5*('Tableau exemple'!AB85+'Tableau exemple'!AB84)))+'Tableau exemple'!AB70:AC70*'ratios_A MASQUER'!$B60+'Tableau exemple'!AB71:AC71*'ratios_A MASQUER'!$B61+'Tableau exemple'!AB72:AC72*'ratios_A MASQUER'!$B62+'Tableau exemple'!AB73:AC73*'ratios_A MASQUER'!$B63)),"")</f>
        <v/>
      </c>
      <c r="AC81" s="414"/>
      <c r="AD81" s="414" t="str">
        <f>IF(ISNUMBER(AD74),IF(OR(AD25&gt;0,AD30&gt;0),"",0.001*(AD68*'ratios_A MASQUER'!$B48+'Tableau exemple'!AD69:AE69*IF('Tableau exemple'!AD85=0,'Tableau exemple'!AD84,(0.5*('Tableau exemple'!AD85+'Tableau exemple'!AD84)))+'Tableau exemple'!AD70:AE70*'ratios_A MASQUER'!$B60+'Tableau exemple'!AD71:AE71*'ratios_A MASQUER'!$B61+'Tableau exemple'!AD72:AE72*'ratios_A MASQUER'!$B62+'Tableau exemple'!AD73:AE73*'ratios_A MASQUER'!$B63)),"")</f>
        <v/>
      </c>
      <c r="AE81" s="414"/>
      <c r="AF81" s="414" t="str">
        <f>IF(ISNUMBER(AF74),IF(OR(AF25&gt;0,AF30&gt;0),"",0.001*(AF68*'ratios_A MASQUER'!$B48+'Tableau exemple'!AF69:AG69*IF('Tableau exemple'!AF85=0,'Tableau exemple'!AF84,(0.5*('Tableau exemple'!AF85+'Tableau exemple'!AF84)))+'Tableau exemple'!AF70:AG70*'ratios_A MASQUER'!$B60+'Tableau exemple'!AF71:AG71*'ratios_A MASQUER'!$B61+'Tableau exemple'!AF72:AG72*'ratios_A MASQUER'!$B62+'Tableau exemple'!AF73:AG73*'ratios_A MASQUER'!$B63)),"")</f>
        <v/>
      </c>
      <c r="AG81" s="414"/>
      <c r="AH81" s="414" t="str">
        <f>IF(ISNUMBER(AH74),IF(OR(AH25&gt;0,AH30&gt;0),"",0.001*(AH68*'ratios_A MASQUER'!$B48+'Tableau exemple'!AH69:AI69*IF('Tableau exemple'!AH85=0,'Tableau exemple'!AH84,(0.5*('Tableau exemple'!AH85+'Tableau exemple'!AH84)))+'Tableau exemple'!AH70:AI70*'ratios_A MASQUER'!$B60+'Tableau exemple'!AH71:AI71*'ratios_A MASQUER'!$B61+'Tableau exemple'!AH72:AI72*'ratios_A MASQUER'!$B62+'Tableau exemple'!AH73:AI73*'ratios_A MASQUER'!$B63)),"")</f>
        <v/>
      </c>
      <c r="AI81" s="414"/>
      <c r="AJ81" s="414" t="str">
        <f>IF(ISNUMBER(AJ74),IF(OR(AJ25&gt;0,AJ30&gt;0),"",0.001*(AJ68*'ratios_A MASQUER'!$B48+'Tableau exemple'!AJ69:AK69*IF('Tableau exemple'!AJ85=0,'Tableau exemple'!AJ84,(0.5*('Tableau exemple'!AJ85+'Tableau exemple'!AJ84)))+'Tableau exemple'!AJ70:AK70*'ratios_A MASQUER'!$B60+'Tableau exemple'!AJ71:AK71*'ratios_A MASQUER'!$B61+'Tableau exemple'!AJ72:AK72*'ratios_A MASQUER'!$B62+'Tableau exemple'!AJ73:AK73*'ratios_A MASQUER'!$B63)),"")</f>
        <v/>
      </c>
      <c r="AK81" s="414"/>
      <c r="AL81" s="414" t="str">
        <f>IF(ISNUMBER(AL74),IF(OR(AL25&gt;0,AL30&gt;0),"",0.001*(AL68*'ratios_A MASQUER'!$B48+'Tableau exemple'!AL69:AM69*IF('Tableau exemple'!AL85=0,'Tableau exemple'!AL84,(0.5*('Tableau exemple'!AL85+'Tableau exemple'!AL84)))+'Tableau exemple'!AL70:AM70*'ratios_A MASQUER'!$B60+'Tableau exemple'!AL71:AM71*'ratios_A MASQUER'!$B61+'Tableau exemple'!AL72:AM72*'ratios_A MASQUER'!$B62+'Tableau exemple'!AL73:AM73*'ratios_A MASQUER'!$B63)),"")</f>
        <v/>
      </c>
      <c r="AM81" s="414"/>
      <c r="AN81" s="414" t="str">
        <f>IF(ISNUMBER(AN74),IF(OR(AN25&gt;0,AN30&gt;0),"",0.001*(AN68*'ratios_A MASQUER'!$B48+'Tableau exemple'!AN69:AO69*IF('Tableau exemple'!AN85=0,'Tableau exemple'!AN84,(0.5*('Tableau exemple'!AN85+'Tableau exemple'!AN84)))+'Tableau exemple'!AN70:AO70*'ratios_A MASQUER'!$B60+'Tableau exemple'!AN71:AO71*'ratios_A MASQUER'!$B61+'Tableau exemple'!AN72:AO72*'ratios_A MASQUER'!$B62+'Tableau exemple'!AN73:AO73*'ratios_A MASQUER'!$B63)),"")</f>
        <v/>
      </c>
      <c r="AO81" s="414"/>
      <c r="AP81" s="414" t="str">
        <f>IF(ISNUMBER(AP74),IF(OR(AP25&gt;0,AP30&gt;0),"",0.001*(AP68*'ratios_A MASQUER'!$B48+'Tableau exemple'!AP69:AQ69*IF('Tableau exemple'!AP85=0,'Tableau exemple'!AP84,(0.5*('Tableau exemple'!AP85+'Tableau exemple'!AP84)))+'Tableau exemple'!AP70:AQ70*'ratios_A MASQUER'!$B60+'Tableau exemple'!AP71:AQ71*'ratios_A MASQUER'!$B61+'Tableau exemple'!AP72:AQ72*'ratios_A MASQUER'!$B62+'Tableau exemple'!AP73:AQ73*'ratios_A MASQUER'!$B63)),"")</f>
        <v/>
      </c>
      <c r="AQ81" s="414"/>
      <c r="AR81" s="414" t="str">
        <f>IF(ISNUMBER(AR74),IF(OR(AR25&gt;0,AR30&gt;0),"",0.001*(AR68*'ratios_A MASQUER'!$B48+'Tableau exemple'!AR69:AS69*IF('Tableau exemple'!AR85=0,'Tableau exemple'!AR84,(0.5*('Tableau exemple'!AR85+'Tableau exemple'!AR84)))+'Tableau exemple'!AR70:AS70*'ratios_A MASQUER'!$B60+'Tableau exemple'!AR71:AS71*'ratios_A MASQUER'!$B61+'Tableau exemple'!AR72:AS72*'ratios_A MASQUER'!$B62+'Tableau exemple'!AR73:AS73*'ratios_A MASQUER'!$B63)),"")</f>
        <v/>
      </c>
      <c r="AS81" s="414"/>
      <c r="AT81" s="195"/>
    </row>
    <row r="82" spans="1:46" ht="40.5" customHeight="1" thickBot="1" x14ac:dyDescent="0.35">
      <c r="A82" s="199"/>
      <c r="B82" s="445"/>
      <c r="C82" s="353"/>
      <c r="D82" s="419" t="s">
        <v>131</v>
      </c>
      <c r="E82" s="420"/>
      <c r="F82" s="415" t="str">
        <f>IF(ISNUMBER(F81),IF(OR(F25&gt;0,F30&gt;0),"",F81/F19),"")</f>
        <v/>
      </c>
      <c r="G82" s="415"/>
      <c r="H82" s="415" t="str">
        <f t="shared" ref="H82" si="244">IF(ISNUMBER(H81),IF(OR(H25&gt;0,H30&gt;0),"",H81/H19),"")</f>
        <v/>
      </c>
      <c r="I82" s="415"/>
      <c r="J82" s="415" t="str">
        <f t="shared" ref="J82" si="245">IF(ISNUMBER(J81),IF(OR(J25&gt;0,J30&gt;0),"",J81/J19),"")</f>
        <v/>
      </c>
      <c r="K82" s="415"/>
      <c r="L82" s="415" t="str">
        <f t="shared" ref="L82" si="246">IF(ISNUMBER(L81),IF(OR(L25&gt;0,L30&gt;0),"",L81/L19),"")</f>
        <v/>
      </c>
      <c r="M82" s="415"/>
      <c r="N82" s="415">
        <f t="shared" ref="N82" si="247">IF(ISNUMBER(N81),IF(OR(N25&gt;0,N30&gt;0),"",N81/N19),"")</f>
        <v>0.33311627906976743</v>
      </c>
      <c r="O82" s="415"/>
      <c r="P82" s="415" t="str">
        <f t="shared" ref="P82" si="248">IF(ISNUMBER(P81),IF(OR(P25&gt;0,P30&gt;0),"",P81/P19),"")</f>
        <v/>
      </c>
      <c r="Q82" s="415"/>
      <c r="R82" s="415" t="str">
        <f t="shared" ref="R82" si="249">IF(ISNUMBER(R81),IF(OR(R25&gt;0,R30&gt;0),"",R81/R19),"")</f>
        <v/>
      </c>
      <c r="S82" s="415"/>
      <c r="T82" s="415" t="str">
        <f t="shared" ref="T82" si="250">IF(ISNUMBER(T81),IF(OR(T25&gt;0,T30&gt;0),"",T81/T19),"")</f>
        <v/>
      </c>
      <c r="U82" s="415"/>
      <c r="V82" s="415" t="str">
        <f t="shared" ref="V82" si="251">IF(ISNUMBER(V81),IF(OR(V25&gt;0,V30&gt;0),"",V81/V19),"")</f>
        <v/>
      </c>
      <c r="W82" s="415"/>
      <c r="X82" s="415" t="str">
        <f t="shared" ref="X82" si="252">IF(ISNUMBER(X81),IF(OR(X25&gt;0,X30&gt;0),"",X81/X19),"")</f>
        <v/>
      </c>
      <c r="Y82" s="415"/>
      <c r="Z82" s="415" t="str">
        <f t="shared" ref="Z82" si="253">IF(ISNUMBER(Z81),IF(OR(Z25&gt;0,Z30&gt;0),"",Z81/Z19),"")</f>
        <v/>
      </c>
      <c r="AA82" s="415"/>
      <c r="AB82" s="415" t="str">
        <f t="shared" ref="AB82" si="254">IF(ISNUMBER(AB81),IF(OR(AB25&gt;0,AB30&gt;0),"",AB81/AB19),"")</f>
        <v/>
      </c>
      <c r="AC82" s="415"/>
      <c r="AD82" s="415" t="str">
        <f t="shared" ref="AD82" si="255">IF(ISNUMBER(AD81),IF(OR(AD25&gt;0,AD30&gt;0),"",AD81/AD19),"")</f>
        <v/>
      </c>
      <c r="AE82" s="415"/>
      <c r="AF82" s="415" t="str">
        <f t="shared" ref="AF82" si="256">IF(ISNUMBER(AF81),IF(OR(AF25&gt;0,AF30&gt;0),"",AF81/AF19),"")</f>
        <v/>
      </c>
      <c r="AG82" s="415"/>
      <c r="AH82" s="415" t="str">
        <f t="shared" ref="AH82" si="257">IF(ISNUMBER(AH81),IF(OR(AH25&gt;0,AH30&gt;0),"",AH81/AH19),"")</f>
        <v/>
      </c>
      <c r="AI82" s="415"/>
      <c r="AJ82" s="415" t="str">
        <f t="shared" ref="AJ82" si="258">IF(ISNUMBER(AJ81),IF(OR(AJ25&gt;0,AJ30&gt;0),"",AJ81/AJ19),"")</f>
        <v/>
      </c>
      <c r="AK82" s="415"/>
      <c r="AL82" s="415" t="str">
        <f t="shared" ref="AL82" si="259">IF(ISNUMBER(AL81),IF(OR(AL25&gt;0,AL30&gt;0),"",AL81/AL19),"")</f>
        <v/>
      </c>
      <c r="AM82" s="415"/>
      <c r="AN82" s="415" t="str">
        <f t="shared" ref="AN82" si="260">IF(ISNUMBER(AN81),IF(OR(AN25&gt;0,AN30&gt;0),"",AN81/AN19),"")</f>
        <v/>
      </c>
      <c r="AO82" s="415"/>
      <c r="AP82" s="415" t="str">
        <f t="shared" ref="AP82" si="261">IF(ISNUMBER(AP81),IF(OR(AP25&gt;0,AP30&gt;0),"",AP81/AP19),"")</f>
        <v/>
      </c>
      <c r="AQ82" s="415"/>
      <c r="AR82" s="415" t="str">
        <f t="shared" ref="AR82" si="262">IF(ISNUMBER(AR81),IF(OR(AR25&gt;0,AR30&gt;0),"",AR81/AR19),"")</f>
        <v/>
      </c>
      <c r="AS82" s="415"/>
      <c r="AT82" s="195"/>
    </row>
    <row r="83" spans="1:46" s="183" customFormat="1" ht="5.25" customHeight="1" thickTop="1" x14ac:dyDescent="0.2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row>
    <row r="84" spans="1:46" hidden="1" x14ac:dyDescent="0.3">
      <c r="F84" s="186">
        <f>IFERROR(VLOOKUP(F17,'ratios_A MASQUER'!$A49:$B59,2,FALSE),0)</f>
        <v>8000</v>
      </c>
      <c r="G84" s="186"/>
      <c r="H84" s="186">
        <f>IFERROR(VLOOKUP(H17,'ratios_A MASQUER'!$A49:$B59,2,FALSE),0)</f>
        <v>5000</v>
      </c>
      <c r="I84" s="186"/>
      <c r="J84" s="186">
        <f>IFERROR(VLOOKUP(J17,'ratios_A MASQUER'!$A49:$B59,2,FALSE),0)</f>
        <v>36000</v>
      </c>
      <c r="K84" s="186"/>
      <c r="L84" s="186">
        <f>IFERROR(VLOOKUP(L17,'ratios_A MASQUER'!$A49:$B59,2,FALSE),0)</f>
        <v>11000</v>
      </c>
      <c r="M84" s="186"/>
      <c r="N84" s="186">
        <f>IFERROR(VLOOKUP(N17,'ratios_A MASQUER'!$A49:$B59,2,FALSE),0)</f>
        <v>7400</v>
      </c>
      <c r="O84" s="186"/>
      <c r="P84" s="186">
        <f>IFERROR(VLOOKUP(P17,'ratios_A MASQUER'!$A49:$B59,2,FALSE),0)</f>
        <v>0</v>
      </c>
      <c r="Q84" s="186"/>
      <c r="R84" s="186">
        <f>IFERROR(VLOOKUP(R17,'ratios_A MASQUER'!$A49:$B59,2,FALSE),0)</f>
        <v>0</v>
      </c>
      <c r="S84" s="186"/>
      <c r="T84" s="186">
        <f>IFERROR(VLOOKUP(T17,'ratios_A MASQUER'!$A49:$B59,2,FALSE),0)</f>
        <v>0</v>
      </c>
      <c r="U84" s="186"/>
      <c r="V84" s="186">
        <f>IFERROR(VLOOKUP(V17,'ratios_A MASQUER'!$A49:$B59,2,FALSE),0)</f>
        <v>0</v>
      </c>
      <c r="W84" s="186"/>
      <c r="X84" s="186">
        <f>IFERROR(VLOOKUP(X17,'ratios_A MASQUER'!$A49:$B59,2,FALSE),0)</f>
        <v>0</v>
      </c>
      <c r="Y84" s="186"/>
      <c r="Z84" s="186">
        <f>IFERROR(VLOOKUP(Z17,'ratios_A MASQUER'!$A49:$B59,2,FALSE),0)</f>
        <v>0</v>
      </c>
      <c r="AA84" s="186"/>
      <c r="AB84" s="186">
        <f>IFERROR(VLOOKUP(AB17,'ratios_A MASQUER'!$A49:$B59,2,FALSE),0)</f>
        <v>0</v>
      </c>
      <c r="AC84" s="186"/>
      <c r="AD84" s="186">
        <f>IFERROR(VLOOKUP(AD17,'ratios_A MASQUER'!$A49:$B59,2,FALSE),0)</f>
        <v>0</v>
      </c>
      <c r="AE84" s="186"/>
      <c r="AF84" s="186">
        <f>IFERROR(VLOOKUP(AF17,'ratios_A MASQUER'!$A49:$B59,2,FALSE),0)</f>
        <v>0</v>
      </c>
      <c r="AG84" s="186"/>
      <c r="AH84" s="186">
        <f>IFERROR(VLOOKUP(AH17,'ratios_A MASQUER'!$A49:$B59,2,FALSE),0)</f>
        <v>0</v>
      </c>
      <c r="AI84" s="186"/>
      <c r="AJ84" s="186">
        <f>IFERROR(VLOOKUP(AJ17,'ratios_A MASQUER'!$A49:$B59,2,FALSE),0)</f>
        <v>0</v>
      </c>
      <c r="AK84" s="186"/>
      <c r="AL84" s="186">
        <f>IFERROR(VLOOKUP(AL17,'ratios_A MASQUER'!$A49:$B59,2,FALSE),0)</f>
        <v>0</v>
      </c>
      <c r="AM84" s="186"/>
      <c r="AN84" s="186">
        <f>IFERROR(VLOOKUP(AN17,'ratios_A MASQUER'!$A49:$B59,2,FALSE),0)</f>
        <v>0</v>
      </c>
      <c r="AO84" s="186"/>
      <c r="AP84" s="186">
        <f>IFERROR(VLOOKUP(AP17,'ratios_A MASQUER'!$A49:$B59,2,FALSE),0)</f>
        <v>0</v>
      </c>
      <c r="AQ84" s="186"/>
      <c r="AR84" s="186">
        <f>IFERROR(VLOOKUP(AR17,'ratios_A MASQUER'!$A49:$B59,2,FALSE),0)</f>
        <v>0</v>
      </c>
      <c r="AS84" s="186"/>
      <c r="AT84" s="186">
        <f>IFERROR(VLOOKUP(AT17,'ratios_A MASQUER'!$A49:$B59,2,FALSE),0)</f>
        <v>0</v>
      </c>
    </row>
    <row r="85" spans="1:46" ht="14.4" hidden="1" thickBot="1" x14ac:dyDescent="0.35">
      <c r="F85" s="188">
        <f>IFERROR(VLOOKUP(F18,'ratios_A MASQUER'!$A49:$B59,2,FALSE),0)</f>
        <v>5000</v>
      </c>
      <c r="G85" s="186"/>
      <c r="H85" s="186">
        <f>IFERROR(VLOOKUP(H18,'ratios_A MASQUER'!$A49:$B59,2,FALSE),0)</f>
        <v>0</v>
      </c>
      <c r="I85" s="186"/>
      <c r="J85" s="186">
        <f>IFERROR(VLOOKUP(J18,'ratios_A MASQUER'!$A49:$B59,2,FALSE),0)</f>
        <v>2600</v>
      </c>
      <c r="K85" s="186"/>
      <c r="L85" s="186">
        <f>IFERROR(VLOOKUP(L18,'ratios_A MASQUER'!$A49:$B59,2,FALSE),0)</f>
        <v>7400</v>
      </c>
      <c r="M85" s="186"/>
      <c r="N85" s="186">
        <f>IFERROR(VLOOKUP(N18,'ratios_A MASQUER'!$A49:$B59,2,FALSE),0)</f>
        <v>0</v>
      </c>
      <c r="O85" s="186"/>
      <c r="P85" s="186">
        <f>IFERROR(VLOOKUP(P18,'ratios_A MASQUER'!$A49:$B59,2,FALSE),0)</f>
        <v>0</v>
      </c>
      <c r="Q85" s="186"/>
      <c r="R85" s="186">
        <f>IFERROR(VLOOKUP(R18,'ratios_A MASQUER'!$A49:$B59,2,FALSE),0)</f>
        <v>0</v>
      </c>
      <c r="S85" s="186"/>
      <c r="T85" s="186">
        <f>IFERROR(VLOOKUP(T18,'ratios_A MASQUER'!$A49:$B59,2,FALSE),0)</f>
        <v>0</v>
      </c>
      <c r="U85" s="186"/>
      <c r="V85" s="186">
        <f>IFERROR(VLOOKUP(V18,'ratios_A MASQUER'!$A49:$B59,2,FALSE),0)</f>
        <v>0</v>
      </c>
      <c r="W85" s="186"/>
      <c r="X85" s="186">
        <f>IFERROR(VLOOKUP(X18,'ratios_A MASQUER'!$A49:$B59,2,FALSE),0)</f>
        <v>0</v>
      </c>
      <c r="Y85" s="186"/>
      <c r="Z85" s="186">
        <f>IFERROR(VLOOKUP(Z18,'ratios_A MASQUER'!$A49:$B59,2,FALSE),0)</f>
        <v>0</v>
      </c>
      <c r="AA85" s="186"/>
      <c r="AB85" s="186">
        <f>IFERROR(VLOOKUP(AB18,'ratios_A MASQUER'!$A49:$B59,2,FALSE),0)</f>
        <v>0</v>
      </c>
      <c r="AC85" s="186"/>
      <c r="AD85" s="186">
        <f>IFERROR(VLOOKUP(AD18,'ratios_A MASQUER'!$A49:$B59,2,FALSE),0)</f>
        <v>0</v>
      </c>
      <c r="AE85" s="186"/>
      <c r="AF85" s="186">
        <f>IFERROR(VLOOKUP(AF18,'ratios_A MASQUER'!$A49:$B59,2,FALSE),0)</f>
        <v>0</v>
      </c>
      <c r="AG85" s="186"/>
      <c r="AH85" s="186">
        <f>IFERROR(VLOOKUP(AH18,'ratios_A MASQUER'!$A49:$B59,2,FALSE),0)</f>
        <v>0</v>
      </c>
      <c r="AI85" s="186"/>
      <c r="AJ85" s="186">
        <f>IFERROR(VLOOKUP(AJ18,'ratios_A MASQUER'!$A49:$B59,2,FALSE),0)</f>
        <v>0</v>
      </c>
      <c r="AK85" s="186"/>
      <c r="AL85" s="186">
        <f>IFERROR(VLOOKUP(AL18,'ratios_A MASQUER'!$A49:$B59,2,FALSE),0)</f>
        <v>0</v>
      </c>
      <c r="AM85" s="186"/>
      <c r="AN85" s="186">
        <f>IFERROR(VLOOKUP(AN18,'ratios_A MASQUER'!$A49:$B59,2,FALSE),0)</f>
        <v>0</v>
      </c>
      <c r="AO85" s="186"/>
      <c r="AP85" s="186">
        <f>IFERROR(VLOOKUP(AP18,'ratios_A MASQUER'!$A49:$B59,2,FALSE),0)</f>
        <v>0</v>
      </c>
      <c r="AQ85" s="186"/>
      <c r="AR85" s="186">
        <f>IFERROR(VLOOKUP(AR18,'ratios_A MASQUER'!$A49:$B59,2,FALSE),0)</f>
        <v>0</v>
      </c>
      <c r="AS85" s="186"/>
      <c r="AT85" s="186">
        <f>IFERROR(VLOOKUP(AT18,'ratios_A MASQUER'!$A49:$B59,2,FALSE),0)</f>
        <v>0</v>
      </c>
    </row>
    <row r="86" spans="1:46" ht="32.25" hidden="1" customHeight="1" thickBot="1" x14ac:dyDescent="0.35">
      <c r="C86" s="345" t="s">
        <v>30</v>
      </c>
      <c r="D86" s="345"/>
      <c r="E86" s="346"/>
      <c r="F86" s="341">
        <f>IF(AND(E4="satellite",E6="adolescent ou adulte"),'ratios_A MASQUER'!$B$38*'Tableau exemple'!F19:G19/1000,IF(AND(E4="sur place",E6="adolescent ou adulte"),'ratios_A MASQUER'!$B$39*'Tableau exemple'!F19:G19/1000,'ratios_A MASQUER'!$B$37*'Tableau exemple'!F19:G19/1000))</f>
        <v>84.8</v>
      </c>
      <c r="G86" s="431"/>
      <c r="H86" s="341">
        <f>IF(AND(G4="satellite",G6="adolescent ou adulte"),'ratios_A MASQUER'!$B$38*'Tableau exemple'!H19:I19/1000,IF(AND(G4="sur place",G6="adolescent ou adulte"),'ratios_A MASQUER'!$B$39*'Tableau exemple'!H19:I19/1000,'ratios_A MASQUER'!$B$37*'Tableau exemple'!H19:I19/1000))</f>
        <v>82.15</v>
      </c>
      <c r="I86" s="431"/>
      <c r="J86" s="341">
        <f>IF(AND(I4="satellite",I7="adolescent ou adulte"),'ratios_A MASQUER'!$B$38*'Tableau exemple'!J19:K19/1000,IF(AND(I4="sur place",I7="adolescent ou adulte"),'ratios_A MASQUER'!$B$39*'Tableau exemple'!J19:K19/1000,'ratios_A MASQUER'!$B$37*'Tableau exemple'!J19:K19/1000))</f>
        <v>58.3</v>
      </c>
      <c r="K86" s="431"/>
      <c r="L86" s="341">
        <f>IF(AND(K4="satellite",K7="adolescent ou adulte"),'ratios_A MASQUER'!$B$38*'Tableau exemple'!L19:M19/1000,IF(AND(K4="sur place",K7="adolescent ou adulte"),'ratios_A MASQUER'!$B$39*'Tableau exemple'!L19:M19/1000,'ratios_A MASQUER'!$B$37*'Tableau exemple'!L19:M19/1000))</f>
        <v>80.56</v>
      </c>
      <c r="M86" s="431"/>
      <c r="N86" s="341">
        <f>IF(AND(M4="satellite",M7="adolescent ou adulte"),'ratios_A MASQUER'!$B$38*'Tableau exemple'!N19:O19/1000,IF(AND(M4="sur place",M7="adolescent ou adulte"),'ratios_A MASQUER'!$B$39*'Tableau exemple'!N19:O19/1000,'ratios_A MASQUER'!$B$37*'Tableau exemple'!N19:O19/1000))</f>
        <v>91.16</v>
      </c>
      <c r="O86" s="431"/>
      <c r="P86" s="341">
        <f>IF(AND(O4="satellite",O7="adolescent ou adulte"),'ratios_A MASQUER'!$B$38*'Tableau exemple'!P19:Q19/1000,IF(AND(O4="sur place",O7="adolescent ou adulte"),'ratios_A MASQUER'!$B$39*'Tableau exemple'!P19:Q19/1000,'ratios_A MASQUER'!$B$37*'Tableau exemple'!P19:Q19/1000))</f>
        <v>0</v>
      </c>
      <c r="Q86" s="431"/>
      <c r="R86" s="341">
        <f>IF(AND(Q4="satellite",Q7="adolescent ou adulte"),'ratios_A MASQUER'!$B$38*'Tableau exemple'!R19:S19/1000,IF(AND(Q4="sur place",Q7="adolescent ou adulte"),'ratios_A MASQUER'!$B$39*'Tableau exemple'!R19:S19/1000,'ratios_A MASQUER'!$B$37*'Tableau exemple'!R19:S19/1000))</f>
        <v>0</v>
      </c>
      <c r="S86" s="431"/>
      <c r="T86" s="341">
        <f>IF(AND(S4="satellite",S7="adolescent ou adulte"),'ratios_A MASQUER'!$B$38*'Tableau exemple'!T19:U19/1000,IF(AND(S4="sur place",S7="adolescent ou adulte"),'ratios_A MASQUER'!$B$39*'Tableau exemple'!T19:U19/1000,'ratios_A MASQUER'!$B$37*'Tableau exemple'!T19:U19/1000))</f>
        <v>0</v>
      </c>
      <c r="U86" s="431"/>
      <c r="V86" s="341">
        <f>IF(AND(U4="satellite",U7="adolescent ou adulte"),'ratios_A MASQUER'!$B$38*'Tableau exemple'!V19:W19/1000,IF(AND(U4="sur place",U7="adolescent ou adulte"),'ratios_A MASQUER'!$B$39*'Tableau exemple'!V19:W19/1000,'ratios_A MASQUER'!$B$37*'Tableau exemple'!V19:W19/1000))</f>
        <v>0</v>
      </c>
      <c r="W86" s="342"/>
      <c r="X86" s="341">
        <f>IF(AND(W4="satellite",W7="adolescent ou adulte"),'ratios_A MASQUER'!$B$38*'Tableau exemple'!X19:Y19/1000,IF(AND(W4="sur place",W7="adolescent ou adulte"),'ratios_A MASQUER'!$B$39*'Tableau exemple'!X19:Y19/1000,'ratios_A MASQUER'!$B$37*'Tableau exemple'!X19:Y19/1000))</f>
        <v>0</v>
      </c>
      <c r="Y86" s="342"/>
      <c r="Z86" s="341">
        <f>IF(AND(Y4="satellite",Y7="adolescent ou adulte"),'ratios_A MASQUER'!$B$38*'Tableau exemple'!Z19:AA19/1000,IF(AND(Y4="sur place",Y7="adolescent ou adulte"),'ratios_A MASQUER'!$B$39*'Tableau exemple'!Z19:AA19/1000,'ratios_A MASQUER'!$B$37*'Tableau exemple'!Z19:AA19/1000))</f>
        <v>0</v>
      </c>
      <c r="AA86" s="342"/>
      <c r="AB86" s="341">
        <f>IF(AND(AA4="satellite",AA7="adolescent ou adulte"),'ratios_A MASQUER'!$B$38*'Tableau exemple'!AB19:AC19/1000,IF(AND(AA4="sur place",AA7="adolescent ou adulte"),'ratios_A MASQUER'!$B$39*'Tableau exemple'!AB19:AC19/1000,'ratios_A MASQUER'!$B$37*'Tableau exemple'!AB19:AC19/1000))</f>
        <v>0</v>
      </c>
      <c r="AC86" s="342"/>
      <c r="AD86" s="341">
        <f>IF(AND(AC4="satellite",AC7="adolescent ou adulte"),'ratios_A MASQUER'!$B$38*'Tableau exemple'!AD19:AE19/1000,IF(AND(AC4="sur place",AC7="adolescent ou adulte"),'ratios_A MASQUER'!$B$39*'Tableau exemple'!AD19:AE19/1000,'ratios_A MASQUER'!$B$37*'Tableau exemple'!AD19:AE19/1000))</f>
        <v>0</v>
      </c>
      <c r="AE86" s="342"/>
      <c r="AF86" s="341">
        <f>IF(AND(AE4="satellite",AE7="adolescent ou adulte"),'ratios_A MASQUER'!$B$38*'Tableau exemple'!AF19:AG19/1000,IF(AND(AE4="sur place",AE7="adolescent ou adulte"),'ratios_A MASQUER'!$B$39*'Tableau exemple'!AF19:AG19/1000,'ratios_A MASQUER'!$B$37*'Tableau exemple'!AF19:AG19/1000))</f>
        <v>0</v>
      </c>
      <c r="AG86" s="342"/>
      <c r="AH86" s="341">
        <f>IF(AND(AG4="satellite",AG7="adolescent ou adulte"),'ratios_A MASQUER'!$B$38*'Tableau exemple'!AH19:AI19/1000,IF(AND(AG4="sur place",AG7="adolescent ou adulte"),'ratios_A MASQUER'!$B$39*'Tableau exemple'!AH19:AI19/1000,'ratios_A MASQUER'!$B$37*'Tableau exemple'!AH19:AI19/1000))</f>
        <v>0</v>
      </c>
      <c r="AI86" s="342"/>
      <c r="AJ86" s="341">
        <f>IF(AND(AI4="satellite",AI7="adolescent ou adulte"),'ratios_A MASQUER'!$B$38*'Tableau exemple'!AJ19:AK19/1000,IF(AND(AI4="sur place",AI7="adolescent ou adulte"),'ratios_A MASQUER'!$B$39*'Tableau exemple'!AJ19:AK19/1000,'ratios_A MASQUER'!$B$37*'Tableau exemple'!AJ19:AK19/1000))</f>
        <v>0</v>
      </c>
      <c r="AK86" s="342"/>
      <c r="AL86" s="341">
        <f>IF(AND(AK4="satellite",AK7="adolescent ou adulte"),'ratios_A MASQUER'!$B$38*'Tableau exemple'!AL19:AM19/1000,IF(AND(AK4="sur place",AK7="adolescent ou adulte"),'ratios_A MASQUER'!$B$39*'Tableau exemple'!AL19:AM19/1000,'ratios_A MASQUER'!$B$37*'Tableau exemple'!AL19:AM19/1000))</f>
        <v>0</v>
      </c>
      <c r="AM86" s="342"/>
      <c r="AN86" s="341">
        <f>IF(AND(AM4="satellite",AM7="adolescent ou adulte"),'ratios_A MASQUER'!$B$38*'Tableau exemple'!AN19:AO19/1000,IF(AND(AM4="sur place",AM7="adolescent ou adulte"),'ratios_A MASQUER'!$B$39*'Tableau exemple'!AN19:AO19/1000,'ratios_A MASQUER'!$B$37*'Tableau exemple'!AN19:AO19/1000))</f>
        <v>0</v>
      </c>
      <c r="AO86" s="342"/>
      <c r="AP86" s="341">
        <f>IF(AND(AO4="satellite",AO7="adolescent ou adulte"),'ratios_A MASQUER'!$B$38*'Tableau exemple'!AP19:AQ19/1000,IF(AND(AO4="sur place",AO7="adolescent ou adulte"),'ratios_A MASQUER'!$B$39*'Tableau exemple'!AP19:AQ19/1000,'ratios_A MASQUER'!$B$37*'Tableau exemple'!AP19:AQ19/1000))</f>
        <v>0</v>
      </c>
      <c r="AQ86" s="342"/>
      <c r="AR86" s="341">
        <f>IF(AND(AQ4="satellite",AQ7="adolescent ou adulte"),'ratios_A MASQUER'!$B$38*'Tableau exemple'!AR19:AS19/1000,IF(AND(AQ4="sur place",AQ7="adolescent ou adulte"),'ratios_A MASQUER'!$B$39*'Tableau exemple'!AR19:AS19/1000,'ratios_A MASQUER'!$B$37*'Tableau exemple'!AR19:AS19/1000))</f>
        <v>0</v>
      </c>
      <c r="AS86" s="342"/>
    </row>
    <row r="87" spans="1:46" ht="49.5" hidden="1" customHeight="1" thickBot="1" x14ac:dyDescent="0.35">
      <c r="C87" s="345" t="s">
        <v>60</v>
      </c>
      <c r="D87" s="345"/>
      <c r="E87" s="346"/>
      <c r="F87" s="341">
        <f>IF(F20=0,F86,F20)</f>
        <v>84.8</v>
      </c>
      <c r="G87" s="431"/>
      <c r="H87" s="341">
        <f>IF(H20=0,H86,H20)</f>
        <v>80</v>
      </c>
      <c r="I87" s="431"/>
      <c r="J87" s="341">
        <f>IF(J20=0,J86,J20)</f>
        <v>58.3</v>
      </c>
      <c r="K87" s="431"/>
      <c r="L87" s="341">
        <f>IF(L20=0,L86,L20)</f>
        <v>100</v>
      </c>
      <c r="M87" s="431"/>
      <c r="N87" s="341">
        <f>IF(N20=0,N86,N20)</f>
        <v>52.64</v>
      </c>
      <c r="O87" s="431"/>
      <c r="P87" s="341">
        <f>IF(P20=0,P86,P20)</f>
        <v>0</v>
      </c>
      <c r="Q87" s="431"/>
      <c r="R87" s="341">
        <f>IF(R20=0,R86,R20)</f>
        <v>0</v>
      </c>
      <c r="S87" s="431"/>
      <c r="T87" s="341">
        <f>IF(T20=0,T86,T20)</f>
        <v>0</v>
      </c>
      <c r="U87" s="431"/>
      <c r="V87" s="341">
        <f>IF(V20=0,V86,V20)</f>
        <v>0</v>
      </c>
      <c r="W87" s="342"/>
      <c r="X87" s="341">
        <f>IF(X20=0,X86,X20)</f>
        <v>0</v>
      </c>
      <c r="Y87" s="342"/>
      <c r="Z87" s="341">
        <f t="shared" ref="Z87" si="263">IF(Z20=0,Z86,Z20)</f>
        <v>0</v>
      </c>
      <c r="AA87" s="342"/>
      <c r="AB87" s="341">
        <f t="shared" ref="AB87" si="264">IF(AB20=0,AB86,AB20)</f>
        <v>0</v>
      </c>
      <c r="AC87" s="342"/>
      <c r="AD87" s="341">
        <f t="shared" ref="AD87" si="265">IF(AD20=0,AD86,AD20)</f>
        <v>0</v>
      </c>
      <c r="AE87" s="342"/>
      <c r="AF87" s="341">
        <f t="shared" ref="AF87" si="266">IF(AF20=0,AF86,AF20)</f>
        <v>0</v>
      </c>
      <c r="AG87" s="342"/>
      <c r="AH87" s="341">
        <f t="shared" ref="AH87" si="267">IF(AH20=0,AH86,AH20)</f>
        <v>0</v>
      </c>
      <c r="AI87" s="342"/>
      <c r="AJ87" s="341">
        <f t="shared" ref="AJ87" si="268">IF(AJ20=0,AJ86,AJ20)</f>
        <v>0</v>
      </c>
      <c r="AK87" s="342"/>
      <c r="AL87" s="341">
        <f t="shared" ref="AL87" si="269">IF(AL20=0,AL86,AL20)</f>
        <v>0</v>
      </c>
      <c r="AM87" s="342"/>
      <c r="AN87" s="341">
        <f t="shared" ref="AN87" si="270">IF(AN20=0,AN86,AN20)</f>
        <v>0</v>
      </c>
      <c r="AO87" s="342"/>
      <c r="AP87" s="341">
        <f t="shared" ref="AP87" si="271">IF(AP20=0,AP86,AP20)</f>
        <v>0</v>
      </c>
      <c r="AQ87" s="342"/>
      <c r="AR87" s="341">
        <f t="shared" ref="AR87" si="272">IF(AR20=0,AR86,AR20)</f>
        <v>0</v>
      </c>
      <c r="AS87" s="342"/>
    </row>
    <row r="88" spans="1:46" ht="14.4" hidden="1" thickBot="1" x14ac:dyDescent="0.35">
      <c r="C88" s="345" t="s">
        <v>61</v>
      </c>
      <c r="D88" s="345"/>
      <c r="E88" s="346"/>
      <c r="F88" s="189">
        <f>X19*X21+V19*V21+T19*T21+R19*R21+P19*P21+N19*N21+L19*L21+J19*J21+H19*H21+F19*F21+Z19*Z21+AB19*AB21+AD19*AD21+AF19*AF21+AH19*AH21+AJ19*AJ21+AL19*AL21+AN19*AN21+AP19*AP21+AR19*AR21</f>
        <v>693.52</v>
      </c>
    </row>
    <row r="89" spans="1:46" ht="14.4" hidden="1" thickBot="1" x14ac:dyDescent="0.35">
      <c r="C89" s="345" t="s">
        <v>109</v>
      </c>
      <c r="D89" s="345"/>
      <c r="E89" s="346"/>
      <c r="F89" s="190">
        <f>IF(E3&gt;0,E3,144*AVERAGE(F19:Y19))</f>
        <v>21571.200000000001</v>
      </c>
    </row>
    <row r="90" spans="1:46" ht="15" hidden="1" thickBot="1" x14ac:dyDescent="0.35">
      <c r="C90" s="345" t="s">
        <v>252</v>
      </c>
      <c r="D90" s="345"/>
      <c r="E90" s="346"/>
      <c r="F90" s="191">
        <v>0.23</v>
      </c>
      <c r="G90" s="190" t="s">
        <v>253</v>
      </c>
      <c r="L90" s="344" t="s">
        <v>250</v>
      </c>
      <c r="M90" s="344"/>
      <c r="N90" s="192">
        <f>SUM(F75:AS75)</f>
        <v>51.457000000000001</v>
      </c>
      <c r="O90" s="351" t="s">
        <v>73</v>
      </c>
    </row>
    <row r="91" spans="1:46" ht="13.5" hidden="1" customHeight="1" thickBot="1" x14ac:dyDescent="0.35">
      <c r="C91" s="345" t="s">
        <v>254</v>
      </c>
      <c r="D91" s="345"/>
      <c r="E91" s="346"/>
      <c r="F91" s="191">
        <f>14/17</f>
        <v>0.82352941176470584</v>
      </c>
      <c r="L91" s="344" t="s">
        <v>251</v>
      </c>
      <c r="M91" s="344"/>
      <c r="N91" s="192">
        <f>SUM(F76:AS76)</f>
        <v>28.150500000000001</v>
      </c>
      <c r="O91" s="351"/>
    </row>
  </sheetData>
  <sheetProtection algorithmName="SHA-512" hashValue="EyAKET4A9xTJ6/u3O+fz4r/P9Z2HU09NyRN5jk2urrT7HVDkRt7nE2KqEohZ+uNRrvWiNh+3qSIIOFZGH0Gf+w==" saltValue="zRFwcgSy3gjUp4qFwG8m/Q==" spinCount="100000" sheet="1" selectLockedCells="1"/>
  <mergeCells count="1102">
    <mergeCell ref="AB80:AC80"/>
    <mergeCell ref="AD80:AE80"/>
    <mergeCell ref="AF80:AG80"/>
    <mergeCell ref="AH80:AI80"/>
    <mergeCell ref="AJ80:AK80"/>
    <mergeCell ref="AL80:AM80"/>
    <mergeCell ref="AN80:AO80"/>
    <mergeCell ref="AP80:AQ80"/>
    <mergeCell ref="AR81:AS81"/>
    <mergeCell ref="Z82:AA82"/>
    <mergeCell ref="AB82:AC82"/>
    <mergeCell ref="AD82:AE82"/>
    <mergeCell ref="AF82:AG82"/>
    <mergeCell ref="AH82:AI82"/>
    <mergeCell ref="AJ82:AK82"/>
    <mergeCell ref="AL82:AM82"/>
    <mergeCell ref="AN82:AO82"/>
    <mergeCell ref="AP82:AQ82"/>
    <mergeCell ref="AR82:AS82"/>
    <mergeCell ref="Z81:AA81"/>
    <mergeCell ref="AB81:AC81"/>
    <mergeCell ref="AD81:AE81"/>
    <mergeCell ref="AF81:AG81"/>
    <mergeCell ref="AH81:AI81"/>
    <mergeCell ref="AJ81:AK81"/>
    <mergeCell ref="AL81:AM81"/>
    <mergeCell ref="AN81:AO81"/>
    <mergeCell ref="AP81:AQ81"/>
    <mergeCell ref="AR80:AS80"/>
    <mergeCell ref="Z80:AA80"/>
    <mergeCell ref="Z79:AA79"/>
    <mergeCell ref="AB79:AC79"/>
    <mergeCell ref="AD79:AE79"/>
    <mergeCell ref="AF79:AG79"/>
    <mergeCell ref="AH79:AI79"/>
    <mergeCell ref="AJ79:AK79"/>
    <mergeCell ref="AL79:AM79"/>
    <mergeCell ref="AN79:AO79"/>
    <mergeCell ref="AP79:AQ79"/>
    <mergeCell ref="AR77:AS77"/>
    <mergeCell ref="Z78:AA78"/>
    <mergeCell ref="AB78:AC78"/>
    <mergeCell ref="AD78:AE78"/>
    <mergeCell ref="AF78:AG78"/>
    <mergeCell ref="AH78:AI78"/>
    <mergeCell ref="AJ78:AK78"/>
    <mergeCell ref="AL78:AM78"/>
    <mergeCell ref="AN78:AO78"/>
    <mergeCell ref="AP78:AQ78"/>
    <mergeCell ref="AR78:AS78"/>
    <mergeCell ref="Z77:AA77"/>
    <mergeCell ref="AB77:AC77"/>
    <mergeCell ref="AD77:AE77"/>
    <mergeCell ref="AF77:AG77"/>
    <mergeCell ref="AH77:AI77"/>
    <mergeCell ref="AJ77:AK77"/>
    <mergeCell ref="AL77:AM77"/>
    <mergeCell ref="AN77:AO77"/>
    <mergeCell ref="AP77:AQ77"/>
    <mergeCell ref="AR79:AS79"/>
    <mergeCell ref="AR75:AS75"/>
    <mergeCell ref="Z76:AA76"/>
    <mergeCell ref="AB76:AC76"/>
    <mergeCell ref="AD76:AE76"/>
    <mergeCell ref="AF76:AG76"/>
    <mergeCell ref="AH76:AI76"/>
    <mergeCell ref="AJ76:AK76"/>
    <mergeCell ref="AL76:AM76"/>
    <mergeCell ref="AN76:AO76"/>
    <mergeCell ref="AP76:AQ76"/>
    <mergeCell ref="AR76:AS76"/>
    <mergeCell ref="Z75:AA75"/>
    <mergeCell ref="AB75:AC75"/>
    <mergeCell ref="AD75:AE75"/>
    <mergeCell ref="AF75:AG75"/>
    <mergeCell ref="AH75:AI75"/>
    <mergeCell ref="AJ75:AK75"/>
    <mergeCell ref="AL75:AM75"/>
    <mergeCell ref="AN75:AO75"/>
    <mergeCell ref="AP75:AQ75"/>
    <mergeCell ref="AR73:AS73"/>
    <mergeCell ref="Z74:AA74"/>
    <mergeCell ref="AB74:AC74"/>
    <mergeCell ref="AD74:AE74"/>
    <mergeCell ref="AF74:AG74"/>
    <mergeCell ref="AH74:AI74"/>
    <mergeCell ref="AJ74:AK74"/>
    <mergeCell ref="AL74:AM74"/>
    <mergeCell ref="AN74:AO74"/>
    <mergeCell ref="AP74:AQ74"/>
    <mergeCell ref="AR74:AS74"/>
    <mergeCell ref="Z73:AA73"/>
    <mergeCell ref="AB73:AC73"/>
    <mergeCell ref="AD73:AE73"/>
    <mergeCell ref="AF73:AG73"/>
    <mergeCell ref="AH73:AI73"/>
    <mergeCell ref="AJ73:AK73"/>
    <mergeCell ref="AL73:AM73"/>
    <mergeCell ref="AN73:AO73"/>
    <mergeCell ref="AP73:AQ73"/>
    <mergeCell ref="AR71:AS71"/>
    <mergeCell ref="Z72:AA72"/>
    <mergeCell ref="AB72:AC72"/>
    <mergeCell ref="AD72:AE72"/>
    <mergeCell ref="AF72:AG72"/>
    <mergeCell ref="AH72:AI72"/>
    <mergeCell ref="AJ72:AK72"/>
    <mergeCell ref="AL72:AM72"/>
    <mergeCell ref="AN72:AO72"/>
    <mergeCell ref="AP72:AQ72"/>
    <mergeCell ref="AR72:AS72"/>
    <mergeCell ref="Z71:AA71"/>
    <mergeCell ref="AB71:AC71"/>
    <mergeCell ref="AD71:AE71"/>
    <mergeCell ref="AF71:AG71"/>
    <mergeCell ref="AH71:AI71"/>
    <mergeCell ref="AJ71:AK71"/>
    <mergeCell ref="AL71:AM71"/>
    <mergeCell ref="AN71:AO71"/>
    <mergeCell ref="AP71:AQ71"/>
    <mergeCell ref="AR69:AS69"/>
    <mergeCell ref="Z70:AA70"/>
    <mergeCell ref="AB70:AC70"/>
    <mergeCell ref="AD70:AE70"/>
    <mergeCell ref="AF70:AG70"/>
    <mergeCell ref="AH70:AI70"/>
    <mergeCell ref="AJ70:AK70"/>
    <mergeCell ref="AL70:AM70"/>
    <mergeCell ref="AN70:AO70"/>
    <mergeCell ref="AP70:AQ70"/>
    <mergeCell ref="AR70:AS70"/>
    <mergeCell ref="Z69:AA69"/>
    <mergeCell ref="AB69:AC69"/>
    <mergeCell ref="AD69:AE69"/>
    <mergeCell ref="AF69:AG69"/>
    <mergeCell ref="AH69:AI69"/>
    <mergeCell ref="AJ69:AK69"/>
    <mergeCell ref="AL69:AM69"/>
    <mergeCell ref="AN69:AO69"/>
    <mergeCell ref="AP69:AQ69"/>
    <mergeCell ref="AR66:AS66"/>
    <mergeCell ref="Z68:AA68"/>
    <mergeCell ref="AB68:AC68"/>
    <mergeCell ref="AD68:AE68"/>
    <mergeCell ref="AF68:AG68"/>
    <mergeCell ref="AH68:AI68"/>
    <mergeCell ref="AJ68:AK68"/>
    <mergeCell ref="AL68:AM68"/>
    <mergeCell ref="AN68:AO68"/>
    <mergeCell ref="AP68:AQ68"/>
    <mergeCell ref="AR68:AS68"/>
    <mergeCell ref="Z66:AA66"/>
    <mergeCell ref="AB66:AC66"/>
    <mergeCell ref="AD66:AE66"/>
    <mergeCell ref="AF66:AG66"/>
    <mergeCell ref="AH66:AI66"/>
    <mergeCell ref="AJ66:AK66"/>
    <mergeCell ref="AL66:AM66"/>
    <mergeCell ref="AN66:AO66"/>
    <mergeCell ref="AP66:AQ66"/>
    <mergeCell ref="AR45:AS45"/>
    <mergeCell ref="Z46:AA46"/>
    <mergeCell ref="AB46:AC46"/>
    <mergeCell ref="AD46:AE46"/>
    <mergeCell ref="AF46:AG46"/>
    <mergeCell ref="AH46:AI46"/>
    <mergeCell ref="AJ46:AK46"/>
    <mergeCell ref="AL46:AM46"/>
    <mergeCell ref="AN46:AO46"/>
    <mergeCell ref="AP46:AQ46"/>
    <mergeCell ref="AR46:AS46"/>
    <mergeCell ref="Z45:AA45"/>
    <mergeCell ref="AB45:AC45"/>
    <mergeCell ref="AD45:AE45"/>
    <mergeCell ref="AF45:AG45"/>
    <mergeCell ref="AH45:AI45"/>
    <mergeCell ref="AJ45:AK45"/>
    <mergeCell ref="AL45:AM45"/>
    <mergeCell ref="AN45:AO45"/>
    <mergeCell ref="AP45:AQ45"/>
    <mergeCell ref="AR43:AS43"/>
    <mergeCell ref="Z44:AA44"/>
    <mergeCell ref="AB44:AC44"/>
    <mergeCell ref="AD44:AE44"/>
    <mergeCell ref="AF44:AG44"/>
    <mergeCell ref="AH44:AI44"/>
    <mergeCell ref="AJ44:AK44"/>
    <mergeCell ref="AL44:AM44"/>
    <mergeCell ref="AN44:AO44"/>
    <mergeCell ref="AP44:AQ44"/>
    <mergeCell ref="AR44:AS44"/>
    <mergeCell ref="Z43:AA43"/>
    <mergeCell ref="AB43:AC43"/>
    <mergeCell ref="AD43:AE43"/>
    <mergeCell ref="AF43:AG43"/>
    <mergeCell ref="AH43:AI43"/>
    <mergeCell ref="AJ43:AK43"/>
    <mergeCell ref="AL43:AM43"/>
    <mergeCell ref="AN43:AO43"/>
    <mergeCell ref="AP43:AQ43"/>
    <mergeCell ref="AR41:AS41"/>
    <mergeCell ref="Z42:AA42"/>
    <mergeCell ref="AB42:AC42"/>
    <mergeCell ref="AD42:AE42"/>
    <mergeCell ref="AF42:AG42"/>
    <mergeCell ref="AH42:AI42"/>
    <mergeCell ref="AJ42:AK42"/>
    <mergeCell ref="AL42:AM42"/>
    <mergeCell ref="AN42:AO42"/>
    <mergeCell ref="AP42:AQ42"/>
    <mergeCell ref="AR42:AS42"/>
    <mergeCell ref="Z41:AA41"/>
    <mergeCell ref="AB41:AC41"/>
    <mergeCell ref="AD41:AE41"/>
    <mergeCell ref="AF41:AG41"/>
    <mergeCell ref="AH41:AI41"/>
    <mergeCell ref="AJ41:AK41"/>
    <mergeCell ref="AL41:AM41"/>
    <mergeCell ref="AN41:AO41"/>
    <mergeCell ref="AP41:AQ41"/>
    <mergeCell ref="AR39:AS39"/>
    <mergeCell ref="Z40:AA40"/>
    <mergeCell ref="AB40:AC40"/>
    <mergeCell ref="AD40:AE40"/>
    <mergeCell ref="AF40:AG40"/>
    <mergeCell ref="AH40:AI40"/>
    <mergeCell ref="AJ40:AK40"/>
    <mergeCell ref="AL40:AM40"/>
    <mergeCell ref="AN40:AO40"/>
    <mergeCell ref="AP40:AQ40"/>
    <mergeCell ref="AR40:AS40"/>
    <mergeCell ref="Z39:AA39"/>
    <mergeCell ref="AB39:AC39"/>
    <mergeCell ref="AD39:AE39"/>
    <mergeCell ref="AF39:AG39"/>
    <mergeCell ref="AH39:AI39"/>
    <mergeCell ref="AJ39:AK39"/>
    <mergeCell ref="AL39:AM39"/>
    <mergeCell ref="AN39:AO39"/>
    <mergeCell ref="AP39:AQ39"/>
    <mergeCell ref="AR37:AS37"/>
    <mergeCell ref="Z38:AA38"/>
    <mergeCell ref="AB38:AC38"/>
    <mergeCell ref="AD38:AE38"/>
    <mergeCell ref="AF38:AG38"/>
    <mergeCell ref="AH38:AI38"/>
    <mergeCell ref="AJ38:AK38"/>
    <mergeCell ref="AL38:AM38"/>
    <mergeCell ref="AN38:AO38"/>
    <mergeCell ref="AP38:AQ38"/>
    <mergeCell ref="AR38:AS38"/>
    <mergeCell ref="Z37:AA37"/>
    <mergeCell ref="AB37:AC37"/>
    <mergeCell ref="AD37:AE37"/>
    <mergeCell ref="AF37:AG37"/>
    <mergeCell ref="AH37:AI37"/>
    <mergeCell ref="AJ37:AK37"/>
    <mergeCell ref="AL37:AM37"/>
    <mergeCell ref="AN37:AO37"/>
    <mergeCell ref="AP37:AQ37"/>
    <mergeCell ref="AR35:AS35"/>
    <mergeCell ref="Z36:AA36"/>
    <mergeCell ref="AB36:AC36"/>
    <mergeCell ref="AD36:AE36"/>
    <mergeCell ref="AF36:AG36"/>
    <mergeCell ref="AH36:AI36"/>
    <mergeCell ref="AJ36:AK36"/>
    <mergeCell ref="AL36:AM36"/>
    <mergeCell ref="AN36:AO36"/>
    <mergeCell ref="AP36:AQ36"/>
    <mergeCell ref="AR36:AS36"/>
    <mergeCell ref="Z35:AA35"/>
    <mergeCell ref="AB35:AC35"/>
    <mergeCell ref="AD35:AE35"/>
    <mergeCell ref="AF35:AG35"/>
    <mergeCell ref="AH35:AI35"/>
    <mergeCell ref="AJ35:AK35"/>
    <mergeCell ref="AL35:AM35"/>
    <mergeCell ref="AN35:AO35"/>
    <mergeCell ref="AP35:AQ35"/>
    <mergeCell ref="AR33:AS33"/>
    <mergeCell ref="Z34:AA34"/>
    <mergeCell ref="AB34:AC34"/>
    <mergeCell ref="AD34:AE34"/>
    <mergeCell ref="AF34:AG34"/>
    <mergeCell ref="AH34:AI34"/>
    <mergeCell ref="AJ34:AK34"/>
    <mergeCell ref="AL34:AM34"/>
    <mergeCell ref="AN34:AO34"/>
    <mergeCell ref="AP34:AQ34"/>
    <mergeCell ref="AR34:AS34"/>
    <mergeCell ref="Z33:AA33"/>
    <mergeCell ref="AB33:AC33"/>
    <mergeCell ref="AD33:AE33"/>
    <mergeCell ref="AF33:AG33"/>
    <mergeCell ref="AH33:AI33"/>
    <mergeCell ref="AJ33:AK33"/>
    <mergeCell ref="AL33:AM33"/>
    <mergeCell ref="AN33:AO33"/>
    <mergeCell ref="AP33:AQ33"/>
    <mergeCell ref="AF28:AG28"/>
    <mergeCell ref="AH28:AI28"/>
    <mergeCell ref="AJ28:AK28"/>
    <mergeCell ref="AL28:AM28"/>
    <mergeCell ref="AN28:AO28"/>
    <mergeCell ref="AP28:AQ28"/>
    <mergeCell ref="AR30:AS30"/>
    <mergeCell ref="Z32:AA32"/>
    <mergeCell ref="AB32:AC32"/>
    <mergeCell ref="AD32:AE32"/>
    <mergeCell ref="AF32:AG32"/>
    <mergeCell ref="AH32:AI32"/>
    <mergeCell ref="AJ32:AK32"/>
    <mergeCell ref="AL32:AM32"/>
    <mergeCell ref="AN32:AO32"/>
    <mergeCell ref="AP32:AQ32"/>
    <mergeCell ref="AR32:AS32"/>
    <mergeCell ref="Z30:AA30"/>
    <mergeCell ref="AB30:AC30"/>
    <mergeCell ref="AD30:AE30"/>
    <mergeCell ref="AF30:AG30"/>
    <mergeCell ref="AH30:AI30"/>
    <mergeCell ref="AJ30:AK30"/>
    <mergeCell ref="AL30:AM30"/>
    <mergeCell ref="AN30:AO30"/>
    <mergeCell ref="AP30:AQ30"/>
    <mergeCell ref="J16:K16"/>
    <mergeCell ref="T16:U16"/>
    <mergeCell ref="R19:S19"/>
    <mergeCell ref="L29:M29"/>
    <mergeCell ref="N29:O29"/>
    <mergeCell ref="P29:Q29"/>
    <mergeCell ref="R29:S29"/>
    <mergeCell ref="L30:M30"/>
    <mergeCell ref="D43:E43"/>
    <mergeCell ref="F42:G42"/>
    <mergeCell ref="F43:G43"/>
    <mergeCell ref="N34:O34"/>
    <mergeCell ref="F24:G24"/>
    <mergeCell ref="X32:Y32"/>
    <mergeCell ref="V30:W30"/>
    <mergeCell ref="T30:U30"/>
    <mergeCell ref="X33:Y33"/>
    <mergeCell ref="V32:W32"/>
    <mergeCell ref="H39:I39"/>
    <mergeCell ref="L39:M39"/>
    <mergeCell ref="D39:E39"/>
    <mergeCell ref="X18:Y18"/>
    <mergeCell ref="P18:Q18"/>
    <mergeCell ref="R18:S18"/>
    <mergeCell ref="T18:U18"/>
    <mergeCell ref="V18:W18"/>
    <mergeCell ref="X40:Y40"/>
    <mergeCell ref="L41:M41"/>
    <mergeCell ref="L27:M27"/>
    <mergeCell ref="N27:O27"/>
    <mergeCell ref="P27:Q27"/>
    <mergeCell ref="R27:S27"/>
    <mergeCell ref="B12:B21"/>
    <mergeCell ref="F16:G16"/>
    <mergeCell ref="C20:E20"/>
    <mergeCell ref="J21:K21"/>
    <mergeCell ref="D13:E13"/>
    <mergeCell ref="D18:E18"/>
    <mergeCell ref="B10:C11"/>
    <mergeCell ref="F10:G11"/>
    <mergeCell ref="H10:I11"/>
    <mergeCell ref="X72:Y72"/>
    <mergeCell ref="V72:W72"/>
    <mergeCell ref="X71:Y71"/>
    <mergeCell ref="V71:W71"/>
    <mergeCell ref="X42:Y42"/>
    <mergeCell ref="X37:Y37"/>
    <mergeCell ref="V33:W33"/>
    <mergeCell ref="N19:O19"/>
    <mergeCell ref="P19:Q19"/>
    <mergeCell ref="J19:K19"/>
    <mergeCell ref="H21:I21"/>
    <mergeCell ref="L21:M21"/>
    <mergeCell ref="N21:O21"/>
    <mergeCell ref="F21:G21"/>
    <mergeCell ref="R21:S21"/>
    <mergeCell ref="P21:Q21"/>
    <mergeCell ref="N20:O20"/>
    <mergeCell ref="P44:Q44"/>
    <mergeCell ref="P45:Q45"/>
    <mergeCell ref="P43:Q43"/>
    <mergeCell ref="P71:Q71"/>
    <mergeCell ref="J70:K70"/>
    <mergeCell ref="R45:S45"/>
    <mergeCell ref="C89:E89"/>
    <mergeCell ref="B8:Y8"/>
    <mergeCell ref="B68:B82"/>
    <mergeCell ref="C78:E78"/>
    <mergeCell ref="B48:B66"/>
    <mergeCell ref="B27:B30"/>
    <mergeCell ref="B32:B46"/>
    <mergeCell ref="X17:Y17"/>
    <mergeCell ref="V17:W17"/>
    <mergeCell ref="T44:U44"/>
    <mergeCell ref="T45:U45"/>
    <mergeCell ref="T28:U28"/>
    <mergeCell ref="X20:Y20"/>
    <mergeCell ref="V20:W20"/>
    <mergeCell ref="X19:Y19"/>
    <mergeCell ref="V19:W19"/>
    <mergeCell ref="V44:W44"/>
    <mergeCell ref="C12:C18"/>
    <mergeCell ref="T39:U39"/>
    <mergeCell ref="T40:U40"/>
    <mergeCell ref="T41:U41"/>
    <mergeCell ref="V29:W29"/>
    <mergeCell ref="V28:W28"/>
    <mergeCell ref="T38:U38"/>
    <mergeCell ref="X43:Y43"/>
    <mergeCell ref="X34:Y34"/>
    <mergeCell ref="X44:Y44"/>
    <mergeCell ref="X38:Y38"/>
    <mergeCell ref="R39:S39"/>
    <mergeCell ref="R34:S34"/>
    <mergeCell ref="T70:U70"/>
    <mergeCell ref="X35:Y35"/>
    <mergeCell ref="C1:D1"/>
    <mergeCell ref="C2:D2"/>
    <mergeCell ref="C3:D3"/>
    <mergeCell ref="C4:D4"/>
    <mergeCell ref="C5:D5"/>
    <mergeCell ref="C6:D6"/>
    <mergeCell ref="C7:D7"/>
    <mergeCell ref="N38:O38"/>
    <mergeCell ref="T37:U37"/>
    <mergeCell ref="T35:U35"/>
    <mergeCell ref="T36:U36"/>
    <mergeCell ref="V34:W34"/>
    <mergeCell ref="V38:W38"/>
    <mergeCell ref="H29:I29"/>
    <mergeCell ref="V35:W35"/>
    <mergeCell ref="T32:U32"/>
    <mergeCell ref="T33:U33"/>
    <mergeCell ref="T34:U34"/>
    <mergeCell ref="F20:G20"/>
    <mergeCell ref="H20:I20"/>
    <mergeCell ref="J20:K20"/>
    <mergeCell ref="L20:M20"/>
    <mergeCell ref="V36:W36"/>
    <mergeCell ref="N17:O17"/>
    <mergeCell ref="T20:U20"/>
    <mergeCell ref="R16:S16"/>
    <mergeCell ref="P30:Q30"/>
    <mergeCell ref="R30:S30"/>
    <mergeCell ref="T19:U19"/>
    <mergeCell ref="P34:Q34"/>
    <mergeCell ref="R36:S36"/>
    <mergeCell ref="T17:U17"/>
    <mergeCell ref="X70:Y70"/>
    <mergeCell ref="V70:W70"/>
    <mergeCell ref="X69:Y69"/>
    <mergeCell ref="V69:W69"/>
    <mergeCell ref="X68:Y68"/>
    <mergeCell ref="V68:W68"/>
    <mergeCell ref="X46:Y46"/>
    <mergeCell ref="V46:W46"/>
    <mergeCell ref="X45:Y45"/>
    <mergeCell ref="V45:W45"/>
    <mergeCell ref="V41:W41"/>
    <mergeCell ref="X41:Y41"/>
    <mergeCell ref="R20:S20"/>
    <mergeCell ref="P20:Q20"/>
    <mergeCell ref="P74:Q74"/>
    <mergeCell ref="T71:U71"/>
    <mergeCell ref="T75:U75"/>
    <mergeCell ref="T74:U74"/>
    <mergeCell ref="V74:W74"/>
    <mergeCell ref="X74:Y74"/>
    <mergeCell ref="R75:S75"/>
    <mergeCell ref="R69:S69"/>
    <mergeCell ref="V39:W39"/>
    <mergeCell ref="X39:Y39"/>
    <mergeCell ref="T46:U46"/>
    <mergeCell ref="V73:W73"/>
    <mergeCell ref="V40:W40"/>
    <mergeCell ref="V37:W37"/>
    <mergeCell ref="X36:Y36"/>
    <mergeCell ref="V43:W43"/>
    <mergeCell ref="V42:W42"/>
    <mergeCell ref="T42:U42"/>
    <mergeCell ref="R74:S74"/>
    <mergeCell ref="P86:Q86"/>
    <mergeCell ref="R86:S86"/>
    <mergeCell ref="T86:U86"/>
    <mergeCell ref="R43:S43"/>
    <mergeCell ref="R40:S40"/>
    <mergeCell ref="P42:Q42"/>
    <mergeCell ref="T79:U79"/>
    <mergeCell ref="X73:Y73"/>
    <mergeCell ref="R72:S72"/>
    <mergeCell ref="R44:S44"/>
    <mergeCell ref="R66:S66"/>
    <mergeCell ref="T66:U66"/>
    <mergeCell ref="V66:W66"/>
    <mergeCell ref="X66:Y66"/>
    <mergeCell ref="P66:Q66"/>
    <mergeCell ref="P77:Q77"/>
    <mergeCell ref="R76:S76"/>
    <mergeCell ref="X81:Y81"/>
    <mergeCell ref="V81:W81"/>
    <mergeCell ref="X80:Y80"/>
    <mergeCell ref="V80:W80"/>
    <mergeCell ref="X77:Y77"/>
    <mergeCell ref="V77:W77"/>
    <mergeCell ref="X76:Y76"/>
    <mergeCell ref="V76:W76"/>
    <mergeCell ref="X75:Y75"/>
    <mergeCell ref="V75:W75"/>
    <mergeCell ref="X78:Y78"/>
    <mergeCell ref="R77:S77"/>
    <mergeCell ref="T77:U77"/>
    <mergeCell ref="R70:S70"/>
    <mergeCell ref="P70:Q70"/>
    <mergeCell ref="J73:K73"/>
    <mergeCell ref="N78:O78"/>
    <mergeCell ref="H81:I81"/>
    <mergeCell ref="J81:K81"/>
    <mergeCell ref="L81:M81"/>
    <mergeCell ref="N81:O81"/>
    <mergeCell ref="T76:U76"/>
    <mergeCell ref="P68:Q68"/>
    <mergeCell ref="R68:S68"/>
    <mergeCell ref="P69:Q69"/>
    <mergeCell ref="R32:S32"/>
    <mergeCell ref="X87:Y87"/>
    <mergeCell ref="V87:W87"/>
    <mergeCell ref="X86:Y86"/>
    <mergeCell ref="V86:W86"/>
    <mergeCell ref="X82:Y82"/>
    <mergeCell ref="V82:W82"/>
    <mergeCell ref="V79:W79"/>
    <mergeCell ref="X79:Y79"/>
    <mergeCell ref="V78:W78"/>
    <mergeCell ref="T43:U43"/>
    <mergeCell ref="T69:U69"/>
    <mergeCell ref="T68:U68"/>
    <mergeCell ref="T72:U72"/>
    <mergeCell ref="R71:S71"/>
    <mergeCell ref="P80:Q80"/>
    <mergeCell ref="R80:S80"/>
    <mergeCell ref="P87:Q87"/>
    <mergeCell ref="T81:U81"/>
    <mergeCell ref="R79:S79"/>
    <mergeCell ref="R87:S87"/>
    <mergeCell ref="T87:U87"/>
    <mergeCell ref="N74:O74"/>
    <mergeCell ref="N70:O70"/>
    <mergeCell ref="J30:K30"/>
    <mergeCell ref="H46:I46"/>
    <mergeCell ref="L46:M46"/>
    <mergeCell ref="N43:O43"/>
    <mergeCell ref="H82:I82"/>
    <mergeCell ref="J82:K82"/>
    <mergeCell ref="L82:M82"/>
    <mergeCell ref="N82:O82"/>
    <mergeCell ref="P82:Q82"/>
    <mergeCell ref="R82:S82"/>
    <mergeCell ref="T82:U82"/>
    <mergeCell ref="P79:Q79"/>
    <mergeCell ref="N72:O72"/>
    <mergeCell ref="P72:Q72"/>
    <mergeCell ref="H73:I73"/>
    <mergeCell ref="J74:K74"/>
    <mergeCell ref="L74:M74"/>
    <mergeCell ref="P78:Q78"/>
    <mergeCell ref="R78:S78"/>
    <mergeCell ref="T78:U78"/>
    <mergeCell ref="N77:O77"/>
    <mergeCell ref="N76:O76"/>
    <mergeCell ref="P76:Q76"/>
    <mergeCell ref="H77:I77"/>
    <mergeCell ref="L77:M77"/>
    <mergeCell ref="T73:U73"/>
    <mergeCell ref="N80:O80"/>
    <mergeCell ref="T80:U80"/>
    <mergeCell ref="P81:Q81"/>
    <mergeCell ref="R81:S81"/>
    <mergeCell ref="H79:I79"/>
    <mergeCell ref="H80:I80"/>
    <mergeCell ref="F80:G80"/>
    <mergeCell ref="F78:G78"/>
    <mergeCell ref="L78:M78"/>
    <mergeCell ref="F77:G77"/>
    <mergeCell ref="J79:K79"/>
    <mergeCell ref="L79:M79"/>
    <mergeCell ref="N79:O79"/>
    <mergeCell ref="N87:O87"/>
    <mergeCell ref="N86:O86"/>
    <mergeCell ref="F30:G30"/>
    <mergeCell ref="J28:K28"/>
    <mergeCell ref="N30:O30"/>
    <mergeCell ref="L73:M73"/>
    <mergeCell ref="N73:O73"/>
    <mergeCell ref="H44:I44"/>
    <mergeCell ref="L44:M44"/>
    <mergeCell ref="N44:O44"/>
    <mergeCell ref="F69:G69"/>
    <mergeCell ref="J66:K66"/>
    <mergeCell ref="F66:G66"/>
    <mergeCell ref="F68:G68"/>
    <mergeCell ref="F44:G44"/>
    <mergeCell ref="L43:M43"/>
    <mergeCell ref="F73:G73"/>
    <mergeCell ref="F41:G41"/>
    <mergeCell ref="F70:G70"/>
    <mergeCell ref="F72:G72"/>
    <mergeCell ref="J77:K77"/>
    <mergeCell ref="J44:K44"/>
    <mergeCell ref="N69:O69"/>
    <mergeCell ref="H75:I75"/>
    <mergeCell ref="J75:K75"/>
    <mergeCell ref="J72:K72"/>
    <mergeCell ref="N75:O75"/>
    <mergeCell ref="P75:Q75"/>
    <mergeCell ref="N39:O39"/>
    <mergeCell ref="P39:Q39"/>
    <mergeCell ref="N68:O68"/>
    <mergeCell ref="P73:Q73"/>
    <mergeCell ref="R73:S73"/>
    <mergeCell ref="R46:S46"/>
    <mergeCell ref="P46:Q46"/>
    <mergeCell ref="J46:K46"/>
    <mergeCell ref="C87:E87"/>
    <mergeCell ref="F87:G87"/>
    <mergeCell ref="H87:I87"/>
    <mergeCell ref="J87:K87"/>
    <mergeCell ref="L87:M87"/>
    <mergeCell ref="H78:I78"/>
    <mergeCell ref="H86:I86"/>
    <mergeCell ref="J86:K86"/>
    <mergeCell ref="L86:M86"/>
    <mergeCell ref="J80:K80"/>
    <mergeCell ref="L80:M80"/>
    <mergeCell ref="J78:K78"/>
    <mergeCell ref="F76:G76"/>
    <mergeCell ref="F75:G75"/>
    <mergeCell ref="H76:I76"/>
    <mergeCell ref="J76:K76"/>
    <mergeCell ref="L76:M76"/>
    <mergeCell ref="C86:E86"/>
    <mergeCell ref="F86:G86"/>
    <mergeCell ref="R42:S42"/>
    <mergeCell ref="H17:I17"/>
    <mergeCell ref="J17:K17"/>
    <mergeCell ref="L17:M17"/>
    <mergeCell ref="J14:K14"/>
    <mergeCell ref="J15:K15"/>
    <mergeCell ref="F15:G15"/>
    <mergeCell ref="N14:O14"/>
    <mergeCell ref="P15:Q15"/>
    <mergeCell ref="L12:M12"/>
    <mergeCell ref="P17:Q17"/>
    <mergeCell ref="N28:O28"/>
    <mergeCell ref="P28:Q28"/>
    <mergeCell ref="R28:S28"/>
    <mergeCell ref="H28:I28"/>
    <mergeCell ref="L28:M28"/>
    <mergeCell ref="P40:Q40"/>
    <mergeCell ref="P33:Q33"/>
    <mergeCell ref="R33:S33"/>
    <mergeCell ref="H32:I32"/>
    <mergeCell ref="L32:M32"/>
    <mergeCell ref="N32:O32"/>
    <mergeCell ref="P32:Q32"/>
    <mergeCell ref="F34:G34"/>
    <mergeCell ref="J34:K34"/>
    <mergeCell ref="F36:G36"/>
    <mergeCell ref="J32:K32"/>
    <mergeCell ref="R37:S37"/>
    <mergeCell ref="F32:G32"/>
    <mergeCell ref="F28:G28"/>
    <mergeCell ref="H41:I41"/>
    <mergeCell ref="X13:Y13"/>
    <mergeCell ref="V14:W14"/>
    <mergeCell ref="X14:Y14"/>
    <mergeCell ref="N12:O12"/>
    <mergeCell ref="X12:Y12"/>
    <mergeCell ref="X16:Y16"/>
    <mergeCell ref="P10:Q11"/>
    <mergeCell ref="J12:K12"/>
    <mergeCell ref="J13:K13"/>
    <mergeCell ref="F13:G13"/>
    <mergeCell ref="H13:I13"/>
    <mergeCell ref="L13:M13"/>
    <mergeCell ref="D14:E14"/>
    <mergeCell ref="D15:E15"/>
    <mergeCell ref="H15:I15"/>
    <mergeCell ref="L15:M15"/>
    <mergeCell ref="F14:G14"/>
    <mergeCell ref="H14:I14"/>
    <mergeCell ref="L14:M14"/>
    <mergeCell ref="J10:K11"/>
    <mergeCell ref="L10:M11"/>
    <mergeCell ref="R12:S12"/>
    <mergeCell ref="D16:E16"/>
    <mergeCell ref="H16:I16"/>
    <mergeCell ref="L16:M16"/>
    <mergeCell ref="N16:O16"/>
    <mergeCell ref="P16:Q16"/>
    <mergeCell ref="N10:O11"/>
    <mergeCell ref="T10:U11"/>
    <mergeCell ref="V10:W11"/>
    <mergeCell ref="V16:W16"/>
    <mergeCell ref="V12:W12"/>
    <mergeCell ref="F12:G12"/>
    <mergeCell ref="D12:E12"/>
    <mergeCell ref="H12:I12"/>
    <mergeCell ref="R10:S11"/>
    <mergeCell ref="F37:G37"/>
    <mergeCell ref="J37:K37"/>
    <mergeCell ref="P35:Q35"/>
    <mergeCell ref="H36:I36"/>
    <mergeCell ref="L36:M36"/>
    <mergeCell ref="N36:O36"/>
    <mergeCell ref="P36:Q36"/>
    <mergeCell ref="J35:K35"/>
    <mergeCell ref="J36:K36"/>
    <mergeCell ref="T29:U29"/>
    <mergeCell ref="J29:K29"/>
    <mergeCell ref="N13:O13"/>
    <mergeCell ref="P13:Q13"/>
    <mergeCell ref="R13:S13"/>
    <mergeCell ref="T15:U15"/>
    <mergeCell ref="D37:E37"/>
    <mergeCell ref="H37:I37"/>
    <mergeCell ref="D24:E24"/>
    <mergeCell ref="N18:O18"/>
    <mergeCell ref="L18:M18"/>
    <mergeCell ref="J18:K18"/>
    <mergeCell ref="H18:I18"/>
    <mergeCell ref="F18:G18"/>
    <mergeCell ref="R35:S35"/>
    <mergeCell ref="F33:G33"/>
    <mergeCell ref="J33:K33"/>
    <mergeCell ref="H33:I33"/>
    <mergeCell ref="L33:M33"/>
    <mergeCell ref="V13:W13"/>
    <mergeCell ref="D33:E33"/>
    <mergeCell ref="R17:S17"/>
    <mergeCell ref="D17:E17"/>
    <mergeCell ref="F17:G17"/>
    <mergeCell ref="D45:E45"/>
    <mergeCell ref="D42:E42"/>
    <mergeCell ref="D41:E41"/>
    <mergeCell ref="D40:E40"/>
    <mergeCell ref="F39:G39"/>
    <mergeCell ref="F40:G40"/>
    <mergeCell ref="L66:M66"/>
    <mergeCell ref="J39:K39"/>
    <mergeCell ref="J40:K40"/>
    <mergeCell ref="L40:M40"/>
    <mergeCell ref="H71:I71"/>
    <mergeCell ref="J71:K71"/>
    <mergeCell ref="L71:M71"/>
    <mergeCell ref="H68:I68"/>
    <mergeCell ref="J68:K68"/>
    <mergeCell ref="H70:I70"/>
    <mergeCell ref="L69:M69"/>
    <mergeCell ref="H69:I69"/>
    <mergeCell ref="H42:I42"/>
    <mergeCell ref="L70:M70"/>
    <mergeCell ref="J41:K41"/>
    <mergeCell ref="J42:K42"/>
    <mergeCell ref="D71:E71"/>
    <mergeCell ref="F71:G71"/>
    <mergeCell ref="D70:E70"/>
    <mergeCell ref="F46:G46"/>
    <mergeCell ref="J69:K69"/>
    <mergeCell ref="L72:M72"/>
    <mergeCell ref="F81:G81"/>
    <mergeCell ref="F82:G82"/>
    <mergeCell ref="F79:G79"/>
    <mergeCell ref="D80:E80"/>
    <mergeCell ref="D81:E81"/>
    <mergeCell ref="D82:E82"/>
    <mergeCell ref="H30:I30"/>
    <mergeCell ref="L42:M42"/>
    <mergeCell ref="N42:O42"/>
    <mergeCell ref="D30:E30"/>
    <mergeCell ref="D72:E72"/>
    <mergeCell ref="N46:O46"/>
    <mergeCell ref="F29:G29"/>
    <mergeCell ref="J43:K43"/>
    <mergeCell ref="L37:M37"/>
    <mergeCell ref="D79:E79"/>
    <mergeCell ref="D68:E68"/>
    <mergeCell ref="J45:K45"/>
    <mergeCell ref="N71:O71"/>
    <mergeCell ref="C74:E74"/>
    <mergeCell ref="C75:E75"/>
    <mergeCell ref="C76:E76"/>
    <mergeCell ref="H43:I43"/>
    <mergeCell ref="L68:M68"/>
    <mergeCell ref="C77:E77"/>
    <mergeCell ref="F74:G74"/>
    <mergeCell ref="H74:I74"/>
    <mergeCell ref="N40:O40"/>
    <mergeCell ref="N33:O33"/>
    <mergeCell ref="H72:I72"/>
    <mergeCell ref="L75:M75"/>
    <mergeCell ref="D73:E73"/>
    <mergeCell ref="D69:E69"/>
    <mergeCell ref="AR10:AS11"/>
    <mergeCell ref="Z12:AA12"/>
    <mergeCell ref="AB12:AC12"/>
    <mergeCell ref="AD12:AE12"/>
    <mergeCell ref="AF12:AG12"/>
    <mergeCell ref="AH12:AI12"/>
    <mergeCell ref="AJ12:AK12"/>
    <mergeCell ref="AL12:AM12"/>
    <mergeCell ref="AN12:AO12"/>
    <mergeCell ref="AP12:AQ12"/>
    <mergeCell ref="AR12:AS12"/>
    <mergeCell ref="Z10:AA11"/>
    <mergeCell ref="AB10:AC11"/>
    <mergeCell ref="AD10:AE11"/>
    <mergeCell ref="AF10:AG11"/>
    <mergeCell ref="AH10:AI11"/>
    <mergeCell ref="AJ10:AK11"/>
    <mergeCell ref="AL10:AM11"/>
    <mergeCell ref="AN10:AO11"/>
    <mergeCell ref="AP10:AQ11"/>
    <mergeCell ref="AR13:AS13"/>
    <mergeCell ref="Z14:AA14"/>
    <mergeCell ref="AB14:AC14"/>
    <mergeCell ref="AD14:AE14"/>
    <mergeCell ref="AF14:AG14"/>
    <mergeCell ref="AH14:AI14"/>
    <mergeCell ref="AJ14:AK14"/>
    <mergeCell ref="AL14:AM14"/>
    <mergeCell ref="AN14:AO14"/>
    <mergeCell ref="AP14:AQ14"/>
    <mergeCell ref="AR14:AS14"/>
    <mergeCell ref="Z13:AA13"/>
    <mergeCell ref="AB13:AC13"/>
    <mergeCell ref="AD13:AE13"/>
    <mergeCell ref="AF13:AG13"/>
    <mergeCell ref="AH13:AI13"/>
    <mergeCell ref="AJ13:AK13"/>
    <mergeCell ref="AL13:AM13"/>
    <mergeCell ref="AN13:AO13"/>
    <mergeCell ref="AP13:AQ13"/>
    <mergeCell ref="AR15:AS15"/>
    <mergeCell ref="Z16:AA16"/>
    <mergeCell ref="AB16:AC16"/>
    <mergeCell ref="AD16:AE16"/>
    <mergeCell ref="AF16:AG16"/>
    <mergeCell ref="AH16:AI16"/>
    <mergeCell ref="AJ16:AK16"/>
    <mergeCell ref="AL16:AM16"/>
    <mergeCell ref="AN16:AO16"/>
    <mergeCell ref="AP16:AQ16"/>
    <mergeCell ref="AR16:AS16"/>
    <mergeCell ref="Z15:AA15"/>
    <mergeCell ref="AB15:AC15"/>
    <mergeCell ref="AD15:AE15"/>
    <mergeCell ref="AF15:AG15"/>
    <mergeCell ref="AH15:AI15"/>
    <mergeCell ref="AJ15:AK15"/>
    <mergeCell ref="AL15:AM15"/>
    <mergeCell ref="AN15:AO15"/>
    <mergeCell ref="AP15:AQ15"/>
    <mergeCell ref="AR17:AS17"/>
    <mergeCell ref="Z18:AA18"/>
    <mergeCell ref="AB18:AC18"/>
    <mergeCell ref="AD18:AE18"/>
    <mergeCell ref="AF18:AG18"/>
    <mergeCell ref="AH18:AI18"/>
    <mergeCell ref="AJ18:AK18"/>
    <mergeCell ref="AL18:AM18"/>
    <mergeCell ref="AN18:AO18"/>
    <mergeCell ref="AP18:AQ18"/>
    <mergeCell ref="AR18:AS18"/>
    <mergeCell ref="Z17:AA17"/>
    <mergeCell ref="AB17:AC17"/>
    <mergeCell ref="AD17:AE17"/>
    <mergeCell ref="AF17:AG17"/>
    <mergeCell ref="AH17:AI17"/>
    <mergeCell ref="AJ17:AK17"/>
    <mergeCell ref="AL17:AM17"/>
    <mergeCell ref="AN17:AO17"/>
    <mergeCell ref="AP17:AQ17"/>
    <mergeCell ref="C27:C30"/>
    <mergeCell ref="J25:K25"/>
    <mergeCell ref="L25:M25"/>
    <mergeCell ref="H24:I24"/>
    <mergeCell ref="J24:K24"/>
    <mergeCell ref="AR19:AS19"/>
    <mergeCell ref="Z20:AA20"/>
    <mergeCell ref="AB20:AC20"/>
    <mergeCell ref="AD20:AE20"/>
    <mergeCell ref="AF20:AG20"/>
    <mergeCell ref="AH20:AI20"/>
    <mergeCell ref="AJ20:AK20"/>
    <mergeCell ref="AL20:AM20"/>
    <mergeCell ref="AN20:AO20"/>
    <mergeCell ref="AP20:AQ20"/>
    <mergeCell ref="AR20:AS20"/>
    <mergeCell ref="Z19:AA19"/>
    <mergeCell ref="AB19:AC19"/>
    <mergeCell ref="AD19:AE19"/>
    <mergeCell ref="AF19:AG19"/>
    <mergeCell ref="AH19:AI19"/>
    <mergeCell ref="AJ19:AK19"/>
    <mergeCell ref="AL19:AM19"/>
    <mergeCell ref="AN19:AO19"/>
    <mergeCell ref="AP19:AQ19"/>
    <mergeCell ref="L24:M24"/>
    <mergeCell ref="N24:O24"/>
    <mergeCell ref="Z29:AA29"/>
    <mergeCell ref="AB29:AC29"/>
    <mergeCell ref="AD29:AE29"/>
    <mergeCell ref="AF29:AG29"/>
    <mergeCell ref="AH29:AI29"/>
    <mergeCell ref="F35:G35"/>
    <mergeCell ref="J38:K38"/>
    <mergeCell ref="H40:I40"/>
    <mergeCell ref="F38:G38"/>
    <mergeCell ref="H38:I38"/>
    <mergeCell ref="L38:M38"/>
    <mergeCell ref="N41:O41"/>
    <mergeCell ref="P41:Q41"/>
    <mergeCell ref="R41:S41"/>
    <mergeCell ref="P38:Q38"/>
    <mergeCell ref="R38:S38"/>
    <mergeCell ref="H34:I34"/>
    <mergeCell ref="L34:M34"/>
    <mergeCell ref="D29:E29"/>
    <mergeCell ref="D28:E28"/>
    <mergeCell ref="H66:I66"/>
    <mergeCell ref="D46:E46"/>
    <mergeCell ref="N37:O37"/>
    <mergeCell ref="D36:E36"/>
    <mergeCell ref="D35:E35"/>
    <mergeCell ref="H35:I35"/>
    <mergeCell ref="L35:M35"/>
    <mergeCell ref="N35:O35"/>
    <mergeCell ref="F45:G45"/>
    <mergeCell ref="H45:I45"/>
    <mergeCell ref="L45:M45"/>
    <mergeCell ref="N45:O45"/>
    <mergeCell ref="AR21:AS21"/>
    <mergeCell ref="Z21:AA21"/>
    <mergeCell ref="AB21:AC21"/>
    <mergeCell ref="AD21:AE21"/>
    <mergeCell ref="AF21:AG21"/>
    <mergeCell ref="AH21:AI21"/>
    <mergeCell ref="AJ21:AK21"/>
    <mergeCell ref="AL21:AM21"/>
    <mergeCell ref="AN21:AO21"/>
    <mergeCell ref="AP21:AQ21"/>
    <mergeCell ref="V21:W21"/>
    <mergeCell ref="X21:Y21"/>
    <mergeCell ref="C21:E21"/>
    <mergeCell ref="T21:U21"/>
    <mergeCell ref="X29:Y29"/>
    <mergeCell ref="X28:Y28"/>
    <mergeCell ref="X30:Y30"/>
    <mergeCell ref="Z24:AA24"/>
    <mergeCell ref="AB24:AC24"/>
    <mergeCell ref="AD24:AE24"/>
    <mergeCell ref="AF24:AG24"/>
    <mergeCell ref="AH24:AI24"/>
    <mergeCell ref="AJ24:AK24"/>
    <mergeCell ref="AL24:AM24"/>
    <mergeCell ref="AN24:AO24"/>
    <mergeCell ref="AP24:AQ24"/>
    <mergeCell ref="AR24:AS24"/>
    <mergeCell ref="AR28:AS28"/>
    <mergeCell ref="AJ23:AK23"/>
    <mergeCell ref="D25:E25"/>
    <mergeCell ref="F25:G25"/>
    <mergeCell ref="H25:I25"/>
    <mergeCell ref="B23:B25"/>
    <mergeCell ref="C23:C25"/>
    <mergeCell ref="B1:B7"/>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C19:E19"/>
    <mergeCell ref="H19:I19"/>
    <mergeCell ref="L19:M19"/>
    <mergeCell ref="F19:G19"/>
    <mergeCell ref="X10:Y11"/>
    <mergeCell ref="T14:U14"/>
    <mergeCell ref="P14:Q14"/>
    <mergeCell ref="R14:S14"/>
    <mergeCell ref="N15:O15"/>
    <mergeCell ref="T13:U13"/>
    <mergeCell ref="T12:U12"/>
    <mergeCell ref="P12:Q12"/>
    <mergeCell ref="X15:Y15"/>
    <mergeCell ref="V15:W15"/>
    <mergeCell ref="R15:S15"/>
    <mergeCell ref="T27:U27"/>
    <mergeCell ref="V27:W27"/>
    <mergeCell ref="X27:Y27"/>
    <mergeCell ref="Z27:AA27"/>
    <mergeCell ref="AB27:AC27"/>
    <mergeCell ref="AD27:AE27"/>
    <mergeCell ref="AF27:AG27"/>
    <mergeCell ref="AH27:AI27"/>
    <mergeCell ref="AJ27:AK27"/>
    <mergeCell ref="L90:M90"/>
    <mergeCell ref="L91:M91"/>
    <mergeCell ref="C90:E90"/>
    <mergeCell ref="C91:E91"/>
    <mergeCell ref="N66:O66"/>
    <mergeCell ref="C39:C46"/>
    <mergeCell ref="O90:O91"/>
    <mergeCell ref="C88:E88"/>
    <mergeCell ref="C81:C82"/>
    <mergeCell ref="C68:C73"/>
    <mergeCell ref="C79:C80"/>
    <mergeCell ref="C32:C38"/>
    <mergeCell ref="D32:E32"/>
    <mergeCell ref="D34:E34"/>
    <mergeCell ref="D27:E27"/>
    <mergeCell ref="F27:G27"/>
    <mergeCell ref="H27:I27"/>
    <mergeCell ref="J27:K27"/>
    <mergeCell ref="C48:C66"/>
    <mergeCell ref="D44:E44"/>
    <mergeCell ref="D38:E38"/>
    <mergeCell ref="P37:Q37"/>
    <mergeCell ref="D66:E66"/>
    <mergeCell ref="AL27:AM27"/>
    <mergeCell ref="AN27:AO27"/>
    <mergeCell ref="AP27:AQ27"/>
    <mergeCell ref="AR27:AS27"/>
    <mergeCell ref="Z86:AA86"/>
    <mergeCell ref="AB86:AC86"/>
    <mergeCell ref="AD86:AE86"/>
    <mergeCell ref="AF86:AG86"/>
    <mergeCell ref="AH86:AI86"/>
    <mergeCell ref="AJ86:AK86"/>
    <mergeCell ref="AL86:AM86"/>
    <mergeCell ref="AN86:AO86"/>
    <mergeCell ref="AP86:AQ86"/>
    <mergeCell ref="AR86:AS86"/>
    <mergeCell ref="Z87:AA87"/>
    <mergeCell ref="AB87:AC87"/>
    <mergeCell ref="AD87:AE87"/>
    <mergeCell ref="AF87:AG87"/>
    <mergeCell ref="AH87:AI87"/>
    <mergeCell ref="AJ87:AK87"/>
    <mergeCell ref="AL87:AM87"/>
    <mergeCell ref="AN87:AO87"/>
    <mergeCell ref="AP87:AQ87"/>
    <mergeCell ref="AR87:AS87"/>
    <mergeCell ref="AJ29:AK29"/>
    <mergeCell ref="AL29:AM29"/>
    <mergeCell ref="AN29:AO29"/>
    <mergeCell ref="AP29:AQ29"/>
    <mergeCell ref="AR29:AS29"/>
    <mergeCell ref="Z28:AA28"/>
    <mergeCell ref="AB28:AC28"/>
    <mergeCell ref="AD28:AE28"/>
    <mergeCell ref="AL23:AM23"/>
    <mergeCell ref="AN23:AO23"/>
    <mergeCell ref="AP23:AQ23"/>
    <mergeCell ref="AR23:AS23"/>
    <mergeCell ref="AL25:AM25"/>
    <mergeCell ref="AN25:AO25"/>
    <mergeCell ref="AP25:AQ25"/>
    <mergeCell ref="AR25:AS25"/>
    <mergeCell ref="AF23:AG23"/>
    <mergeCell ref="AH23:AI23"/>
    <mergeCell ref="N25:O25"/>
    <mergeCell ref="P25:Q25"/>
    <mergeCell ref="R25:S25"/>
    <mergeCell ref="T25:U25"/>
    <mergeCell ref="V25:W25"/>
    <mergeCell ref="X25:Y25"/>
    <mergeCell ref="Z25:AA25"/>
    <mergeCell ref="AJ25:AK25"/>
    <mergeCell ref="P24:Q24"/>
    <mergeCell ref="R24:S24"/>
    <mergeCell ref="T24:U24"/>
    <mergeCell ref="V24:W24"/>
    <mergeCell ref="AB25:AC25"/>
    <mergeCell ref="AD25:AE25"/>
    <mergeCell ref="AF25:AG25"/>
    <mergeCell ref="AH25:AI25"/>
    <mergeCell ref="X24:Y24"/>
  </mergeCells>
  <phoneticPr fontId="0" type="noConversion"/>
  <conditionalFormatting sqref="F68:AS82">
    <cfRule type="cellIs" dxfId="3" priority="15" stopIfTrue="1" operator="lessThan">
      <formula>0</formula>
    </cfRule>
  </conditionalFormatting>
  <conditionalFormatting sqref="E7 F21 H21 J21 L21 N21 P21 R21 T21 V21 X21 Z21 AB21 AD21 AF21 AH21 AJ21 AL21 AN21 AP21 AR21">
    <cfRule type="cellIs" dxfId="2" priority="1" stopIfTrue="1" operator="notBetween">
      <formula>0</formula>
      <formula>25</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MASQUER'!$A$9:$A$10</xm:f>
          </x14:formula1>
          <xm:sqref>E4</xm:sqref>
        </x14:dataValidation>
        <x14:dataValidation type="list" allowBlank="1" showInputMessage="1" showErrorMessage="1">
          <x14:formula1>
            <xm:f>'ratios_A MASQUER'!$A$13:$A$14</xm:f>
          </x14:formula1>
          <xm:sqref>E6</xm:sqref>
        </x14:dataValidation>
        <x14:dataValidation type="list" allowBlank="1" showInputMessage="1" showErrorMessage="1">
          <x14:formula1>
            <xm:f>'ratios_A MASQUER'!$A$17:$A$27</xm:f>
          </x14:formula1>
          <xm:sqref>F17:AS18</xm:sqref>
        </x14:dataValidation>
        <x14:dataValidation type="list" allowBlank="1" showInputMessage="1" showErrorMessage="1">
          <x14:formula1>
            <xm:f>'ratios_A MASQUER'!$A$30:$A$35</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G82"/>
  <sheetViews>
    <sheetView view="pageBreakPreview" topLeftCell="A2" zoomScaleNormal="100" zoomScaleSheetLayoutView="100" workbookViewId="0">
      <selection activeCell="B17" sqref="B17:F17"/>
    </sheetView>
  </sheetViews>
  <sheetFormatPr baseColWidth="10" defaultRowHeight="13.2" x14ac:dyDescent="0.25"/>
  <cols>
    <col min="1" max="1" width="0.6640625" customWidth="1"/>
    <col min="2" max="8" width="11.44140625" customWidth="1"/>
    <col min="9" max="9" width="0.6640625" customWidth="1"/>
    <col min="50" max="59" width="11.44140625" style="7"/>
  </cols>
  <sheetData>
    <row r="1" spans="1:47" ht="23.25" customHeight="1" thickTop="1" x14ac:dyDescent="0.25">
      <c r="A1" s="32"/>
      <c r="B1" s="499" t="s">
        <v>296</v>
      </c>
      <c r="C1" s="499"/>
      <c r="D1" s="499"/>
      <c r="E1" s="499"/>
      <c r="F1" s="499"/>
      <c r="G1" s="499"/>
      <c r="H1" s="499"/>
      <c r="I1" s="499"/>
    </row>
    <row r="2" spans="1:47" ht="13.8" x14ac:dyDescent="0.3">
      <c r="A2" s="113"/>
      <c r="B2" s="473"/>
      <c r="C2" s="473"/>
      <c r="D2" s="473"/>
      <c r="E2" s="473"/>
      <c r="F2" s="473"/>
      <c r="G2" s="473"/>
      <c r="H2" s="473"/>
      <c r="I2" s="115"/>
    </row>
    <row r="3" spans="1:47" ht="13.8" x14ac:dyDescent="0.3">
      <c r="A3" s="113"/>
      <c r="B3" s="114"/>
      <c r="C3" s="508" t="s">
        <v>38</v>
      </c>
      <c r="D3" s="471"/>
      <c r="E3" s="471" t="str">
        <f>'Tableau exemple'!$E$1:$E$1</f>
        <v>Ecole A</v>
      </c>
      <c r="F3" s="471"/>
      <c r="G3" s="472"/>
      <c r="H3" s="115"/>
      <c r="I3" s="115"/>
    </row>
    <row r="4" spans="1:47" ht="12.75" customHeight="1" x14ac:dyDescent="0.25">
      <c r="A4" s="113"/>
      <c r="C4" s="128"/>
      <c r="D4" s="478" t="s">
        <v>240</v>
      </c>
      <c r="E4" s="478"/>
      <c r="F4" s="123">
        <f>COUNTIFS('Tableau exemple'!F19:AS19,"&gt;0")</f>
        <v>5</v>
      </c>
      <c r="G4" s="129" t="s">
        <v>68</v>
      </c>
      <c r="H4" s="117"/>
      <c r="I4" s="115"/>
    </row>
    <row r="5" spans="1:47" ht="13.8" x14ac:dyDescent="0.3">
      <c r="A5" s="113"/>
      <c r="B5" s="115"/>
      <c r="C5" s="477" t="s">
        <v>241</v>
      </c>
      <c r="D5" s="478"/>
      <c r="E5" s="478"/>
      <c r="F5" s="124">
        <f>SUM('Tableau exemple'!F19:AS19)</f>
        <v>749</v>
      </c>
      <c r="G5" s="125" t="s">
        <v>32</v>
      </c>
      <c r="H5" s="118"/>
      <c r="I5" s="115"/>
    </row>
    <row r="6" spans="1:47" ht="13.8" x14ac:dyDescent="0.3">
      <c r="A6" s="113"/>
      <c r="B6" s="116"/>
      <c r="C6" s="475" t="s">
        <v>238</v>
      </c>
      <c r="D6" s="476"/>
      <c r="E6" s="476"/>
      <c r="F6" s="126">
        <f>F5/F4</f>
        <v>149.80000000000001</v>
      </c>
      <c r="G6" s="127" t="s">
        <v>239</v>
      </c>
      <c r="H6" s="115"/>
      <c r="I6" s="115"/>
    </row>
    <row r="7" spans="1:47" ht="13.8" x14ac:dyDescent="0.3">
      <c r="A7" s="113"/>
      <c r="B7" s="473"/>
      <c r="C7" s="473"/>
      <c r="D7" s="473"/>
      <c r="E7" s="473"/>
      <c r="F7" s="473"/>
      <c r="G7" s="473"/>
      <c r="H7" s="473"/>
      <c r="I7" s="115"/>
    </row>
    <row r="8" spans="1:47" ht="3.75" customHeight="1" x14ac:dyDescent="0.25">
      <c r="A8" s="115"/>
      <c r="B8" s="115"/>
      <c r="C8" s="115"/>
      <c r="D8" s="115"/>
      <c r="E8" s="115"/>
      <c r="F8" s="115"/>
      <c r="G8" s="115"/>
      <c r="H8" s="115"/>
      <c r="I8" s="115"/>
    </row>
    <row r="9" spans="1:47" ht="13.8" x14ac:dyDescent="0.3">
      <c r="A9" s="479" t="s">
        <v>304</v>
      </c>
      <c r="B9" s="480"/>
      <c r="C9" s="480"/>
      <c r="D9" s="480"/>
      <c r="E9" s="480"/>
      <c r="F9" s="480"/>
      <c r="G9" s="480"/>
      <c r="H9" s="480"/>
      <c r="I9" s="481"/>
      <c r="J9" s="7"/>
      <c r="K9" s="7"/>
      <c r="L9" s="7"/>
      <c r="M9" s="7"/>
      <c r="N9" s="7"/>
      <c r="O9" s="7"/>
      <c r="P9" s="7"/>
      <c r="Q9" s="7"/>
      <c r="R9" s="7"/>
      <c r="S9" s="7"/>
      <c r="T9" s="7"/>
      <c r="U9" s="7"/>
      <c r="V9" s="7"/>
      <c r="W9" s="7"/>
      <c r="X9" s="7"/>
      <c r="Y9" s="7"/>
      <c r="Z9" s="7"/>
      <c r="AA9" s="7"/>
    </row>
    <row r="10" spans="1:47" ht="4.5" customHeight="1" x14ac:dyDescent="0.3">
      <c r="A10" s="25"/>
      <c r="B10" s="116"/>
      <c r="C10" s="116"/>
      <c r="D10" s="116"/>
      <c r="E10" s="116"/>
      <c r="F10" s="122"/>
      <c r="G10" s="122"/>
      <c r="H10" s="114"/>
      <c r="I10" s="130"/>
    </row>
    <row r="11" spans="1:47" ht="13.8" x14ac:dyDescent="0.3">
      <c r="A11" s="25"/>
      <c r="B11" s="474" t="s">
        <v>273</v>
      </c>
      <c r="C11" s="474"/>
      <c r="D11" s="474"/>
      <c r="E11" s="474"/>
      <c r="F11" s="474"/>
      <c r="G11" s="135">
        <f>SUM('Tableau exemple'!F74:AS74)</f>
        <v>80.942499999999995</v>
      </c>
      <c r="H11" s="136" t="s">
        <v>33</v>
      </c>
      <c r="I11" s="130"/>
    </row>
    <row r="12" spans="1:47" ht="13.8" x14ac:dyDescent="0.3">
      <c r="A12" s="25"/>
      <c r="B12" s="474" t="s">
        <v>274</v>
      </c>
      <c r="C12" s="474"/>
      <c r="D12" s="474"/>
      <c r="E12" s="474"/>
      <c r="F12" s="474"/>
      <c r="G12" s="135">
        <f>G11*1000/F5</f>
        <v>108.06742323097463</v>
      </c>
      <c r="H12" s="136" t="s">
        <v>11</v>
      </c>
      <c r="I12" s="130"/>
    </row>
    <row r="13" spans="1:47" ht="13.8" x14ac:dyDescent="0.3">
      <c r="A13" s="25"/>
      <c r="B13" s="474" t="s">
        <v>294</v>
      </c>
      <c r="C13" s="474"/>
      <c r="D13" s="474"/>
      <c r="E13" s="474"/>
      <c r="F13" s="474"/>
      <c r="G13" s="135">
        <f>MIN('Tableau exemple'!F77:AS77)</f>
        <v>76.5625</v>
      </c>
      <c r="H13" s="136" t="s">
        <v>11</v>
      </c>
      <c r="I13" s="130"/>
      <c r="AL13" s="63"/>
      <c r="AM13" s="64"/>
      <c r="AN13" s="64"/>
      <c r="AO13" s="64"/>
      <c r="AP13" s="64"/>
      <c r="AQ13" s="64"/>
      <c r="AR13" s="64"/>
      <c r="AS13" s="64"/>
      <c r="AT13" s="64"/>
      <c r="AU13" s="65"/>
    </row>
    <row r="14" spans="1:47" ht="13.8" x14ac:dyDescent="0.3">
      <c r="A14" s="25"/>
      <c r="B14" s="474" t="s">
        <v>295</v>
      </c>
      <c r="C14" s="474"/>
      <c r="D14" s="474"/>
      <c r="E14" s="474"/>
      <c r="F14" s="474"/>
      <c r="G14" s="135">
        <f>MAX('Tableau exemple'!F77:AS77)</f>
        <v>137.73255813953486</v>
      </c>
      <c r="H14" s="136" t="s">
        <v>11</v>
      </c>
      <c r="I14" s="130"/>
      <c r="AL14" s="66"/>
      <c r="AM14" s="67"/>
      <c r="AN14" s="67"/>
      <c r="AO14" s="67"/>
      <c r="AP14" s="67"/>
      <c r="AQ14" s="67"/>
      <c r="AR14" s="67"/>
      <c r="AS14" s="67"/>
      <c r="AT14" s="67"/>
      <c r="AU14" s="68"/>
    </row>
    <row r="15" spans="1:47" ht="13.8" x14ac:dyDescent="0.3">
      <c r="A15" s="25"/>
      <c r="B15" s="474" t="s">
        <v>275</v>
      </c>
      <c r="C15" s="474"/>
      <c r="D15" s="474"/>
      <c r="E15" s="474"/>
      <c r="F15" s="474"/>
      <c r="G15" s="135">
        <f>SUM('Tableau exemple'!F87:AS87)</f>
        <v>375.74</v>
      </c>
      <c r="H15" s="136" t="s">
        <v>33</v>
      </c>
      <c r="I15" s="130"/>
      <c r="AL15" s="66"/>
      <c r="AM15" s="67"/>
      <c r="AN15" s="67"/>
      <c r="AO15" s="67"/>
      <c r="AP15" s="67"/>
      <c r="AQ15" s="67"/>
      <c r="AR15" s="67"/>
      <c r="AS15" s="67"/>
      <c r="AT15" s="67"/>
      <c r="AU15" s="68"/>
    </row>
    <row r="16" spans="1:47" ht="13.8" x14ac:dyDescent="0.3">
      <c r="A16" s="25"/>
      <c r="B16" s="474" t="s">
        <v>276</v>
      </c>
      <c r="C16" s="474"/>
      <c r="D16" s="474"/>
      <c r="E16" s="474"/>
      <c r="F16" s="474"/>
      <c r="G16" s="134">
        <f>G11/G15</f>
        <v>0.21542156810560492</v>
      </c>
      <c r="H16" s="133" t="s">
        <v>110</v>
      </c>
      <c r="I16" s="130"/>
      <c r="AL16" s="66"/>
      <c r="AM16" s="67"/>
      <c r="AN16" s="67"/>
      <c r="AO16" s="67"/>
      <c r="AP16" s="67"/>
      <c r="AQ16" s="67"/>
      <c r="AR16" s="67"/>
      <c r="AS16" s="67"/>
      <c r="AT16" s="67"/>
      <c r="AU16" s="68"/>
    </row>
    <row r="17" spans="1:59" ht="13.8" x14ac:dyDescent="0.3">
      <c r="A17" s="25"/>
      <c r="B17" s="474" t="s">
        <v>74</v>
      </c>
      <c r="C17" s="474"/>
      <c r="D17" s="474"/>
      <c r="E17" s="474"/>
      <c r="F17" s="474"/>
      <c r="G17" s="134">
        <f>'Tableau exemple'!N90/'SYNTHESE exemple'!G11:G11</f>
        <v>0.63572288970565527</v>
      </c>
      <c r="H17" s="133" t="s">
        <v>110</v>
      </c>
      <c r="I17" s="130"/>
      <c r="AL17" s="66"/>
      <c r="AM17" s="67"/>
      <c r="AN17" s="67"/>
      <c r="AO17" s="67"/>
      <c r="AP17" s="67"/>
      <c r="AQ17" s="67"/>
      <c r="AR17" s="67"/>
      <c r="AS17" s="67"/>
      <c r="AT17" s="67"/>
      <c r="AU17" s="68"/>
    </row>
    <row r="18" spans="1:59" ht="13.8" x14ac:dyDescent="0.3">
      <c r="A18" s="25"/>
      <c r="B18" s="474" t="s">
        <v>75</v>
      </c>
      <c r="C18" s="474"/>
      <c r="D18" s="474"/>
      <c r="E18" s="474"/>
      <c r="F18" s="474"/>
      <c r="G18" s="134">
        <f>'Tableau exemple'!N91/'SYNTHESE exemple'!G11:G11</f>
        <v>0.34778392068443653</v>
      </c>
      <c r="H18" s="137" t="s">
        <v>110</v>
      </c>
      <c r="I18" s="130"/>
      <c r="AL18" s="66"/>
      <c r="AM18" s="67"/>
      <c r="AN18" s="67"/>
      <c r="AO18" s="67"/>
      <c r="AP18" s="67"/>
      <c r="AQ18" s="67"/>
      <c r="AR18" s="67"/>
      <c r="AS18" s="67"/>
      <c r="AT18" s="67"/>
      <c r="AU18" s="68"/>
    </row>
    <row r="19" spans="1:59" ht="3.75" customHeight="1" x14ac:dyDescent="0.3">
      <c r="A19" s="25"/>
      <c r="B19" s="116"/>
      <c r="C19" s="116"/>
      <c r="D19" s="116"/>
      <c r="E19" s="116"/>
      <c r="F19" s="122"/>
      <c r="G19" s="122"/>
      <c r="H19" s="114"/>
      <c r="I19" s="130"/>
      <c r="AL19" s="66"/>
      <c r="AM19" s="67"/>
      <c r="AN19" s="67"/>
      <c r="AO19" s="67"/>
      <c r="AP19" s="67"/>
      <c r="AQ19" s="67"/>
      <c r="AR19" s="67"/>
      <c r="AS19" s="67"/>
      <c r="AT19" s="67"/>
      <c r="AU19" s="68"/>
    </row>
    <row r="20" spans="1:59" ht="13.8" x14ac:dyDescent="0.3">
      <c r="A20" s="30"/>
      <c r="B20" s="480" t="s">
        <v>298</v>
      </c>
      <c r="C20" s="480"/>
      <c r="D20" s="480"/>
      <c r="E20" s="480"/>
      <c r="F20" s="480"/>
      <c r="G20" s="480"/>
      <c r="H20" s="480"/>
      <c r="I20" s="31"/>
      <c r="AL20" s="66"/>
      <c r="AM20" s="67"/>
      <c r="AN20" s="67"/>
      <c r="AO20" s="67"/>
      <c r="AP20" s="67"/>
      <c r="AQ20" s="67"/>
      <c r="AR20" s="67"/>
      <c r="AS20" s="67"/>
      <c r="AT20" s="67"/>
      <c r="AU20" s="68"/>
    </row>
    <row r="21" spans="1:59" s="10" customFormat="1" ht="4.2" customHeight="1" x14ac:dyDescent="0.3">
      <c r="A21" s="26"/>
      <c r="B21" s="9"/>
      <c r="C21" s="9"/>
      <c r="D21" s="9"/>
      <c r="E21" s="9"/>
      <c r="F21" s="9"/>
      <c r="G21" s="9"/>
      <c r="H21" s="9"/>
      <c r="I21" s="27"/>
      <c r="AL21" s="80"/>
      <c r="AM21" s="71"/>
      <c r="AN21" s="71"/>
      <c r="AO21" s="71"/>
      <c r="AP21" s="71"/>
      <c r="AQ21" s="71"/>
      <c r="AR21" s="71"/>
      <c r="AS21" s="71"/>
      <c r="AT21" s="71"/>
      <c r="AU21" s="81"/>
      <c r="AX21" s="13"/>
      <c r="AY21" s="13"/>
      <c r="AZ21" s="13"/>
      <c r="BA21" s="13"/>
      <c r="BB21" s="13"/>
      <c r="BC21" s="13"/>
      <c r="BD21" s="13"/>
      <c r="BE21" s="13"/>
      <c r="BF21" s="13"/>
      <c r="BG21" s="13"/>
    </row>
    <row r="22" spans="1:59" s="10" customFormat="1" ht="40.200000000000003" customHeight="1" x14ac:dyDescent="0.3">
      <c r="A22" s="26"/>
      <c r="B22" s="9"/>
      <c r="C22" s="9"/>
      <c r="D22" s="9"/>
      <c r="E22" s="9"/>
      <c r="F22" s="9"/>
      <c r="G22" s="9"/>
      <c r="H22" s="9"/>
      <c r="I22" s="27"/>
      <c r="AL22" s="82"/>
      <c r="AM22" s="83"/>
      <c r="AN22" s="83"/>
      <c r="AO22" s="83"/>
      <c r="AP22" s="83"/>
      <c r="AQ22" s="83"/>
      <c r="AR22" s="83"/>
      <c r="AS22" s="83"/>
      <c r="AT22" s="83"/>
      <c r="AU22" s="84"/>
      <c r="AX22" s="13"/>
      <c r="AY22" s="13"/>
      <c r="AZ22" s="13"/>
      <c r="BA22" s="13"/>
      <c r="BB22" s="13"/>
      <c r="BC22" s="13"/>
      <c r="BD22" s="13"/>
      <c r="BE22" s="13"/>
      <c r="BF22" s="13"/>
      <c r="BG22" s="13"/>
    </row>
    <row r="23" spans="1:59" s="13" customFormat="1" ht="14.4" thickBot="1" x14ac:dyDescent="0.35">
      <c r="E23" s="490"/>
      <c r="F23" s="490"/>
      <c r="G23" s="490"/>
      <c r="H23" s="12"/>
    </row>
    <row r="24" spans="1:59" s="10" customFormat="1" ht="14.4" thickTop="1" x14ac:dyDescent="0.3">
      <c r="A24" s="26"/>
      <c r="B24" s="59"/>
      <c r="C24" s="59"/>
      <c r="D24" s="59"/>
      <c r="E24" s="511"/>
      <c r="F24" s="511"/>
      <c r="G24" s="511"/>
      <c r="H24" s="77"/>
      <c r="I24" s="79"/>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87"/>
      <c r="AQ24" s="78"/>
      <c r="AR24" s="78"/>
      <c r="AS24" s="79"/>
      <c r="AT24" s="59"/>
      <c r="AU24" s="59"/>
      <c r="AX24" s="13"/>
      <c r="AY24" s="13"/>
      <c r="AZ24" s="13"/>
      <c r="BA24" s="13"/>
      <c r="BB24" s="13"/>
      <c r="BC24" s="13"/>
      <c r="BD24" s="13"/>
      <c r="BE24" s="13"/>
      <c r="BF24" s="13"/>
      <c r="BG24" s="13"/>
    </row>
    <row r="25" spans="1:59" ht="13.8" x14ac:dyDescent="0.3">
      <c r="A25" s="25"/>
      <c r="B25" s="7"/>
      <c r="C25" s="7"/>
      <c r="D25" s="7"/>
      <c r="E25" s="490"/>
      <c r="F25" s="490"/>
      <c r="G25" s="490"/>
      <c r="H25" s="1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59" ht="13.8" x14ac:dyDescent="0.3">
      <c r="A26" s="25"/>
      <c r="B26" s="7"/>
      <c r="C26" s="7"/>
      <c r="D26" s="7"/>
      <c r="E26" s="490"/>
      <c r="F26" s="490"/>
      <c r="G26" s="490"/>
      <c r="H26" s="74"/>
      <c r="I26" s="6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63"/>
      <c r="AQ26" s="64"/>
      <c r="AR26" s="64"/>
      <c r="AS26" s="64"/>
      <c r="AT26" s="64"/>
      <c r="AU26" s="65"/>
    </row>
    <row r="27" spans="1:59" ht="13.8" x14ac:dyDescent="0.3">
      <c r="A27" s="25"/>
      <c r="B27" s="7"/>
      <c r="C27" s="7"/>
      <c r="D27" s="7"/>
      <c r="E27" s="490"/>
      <c r="F27" s="490"/>
      <c r="G27" s="490"/>
      <c r="H27" s="75"/>
      <c r="I27" s="6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66"/>
      <c r="AQ27" s="67"/>
      <c r="AR27" s="67"/>
      <c r="AS27" s="67"/>
      <c r="AT27" s="67"/>
      <c r="AU27" s="68"/>
    </row>
    <row r="28" spans="1:59" ht="13.8" x14ac:dyDescent="0.3">
      <c r="A28" s="25"/>
      <c r="B28" s="7"/>
      <c r="C28" s="7"/>
      <c r="D28" s="7"/>
      <c r="E28" s="490"/>
      <c r="F28" s="490"/>
      <c r="G28" s="490"/>
      <c r="H28" s="76"/>
      <c r="I28" s="6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69"/>
      <c r="AQ28" s="70"/>
      <c r="AR28" s="70"/>
      <c r="AS28" s="70"/>
      <c r="AT28" s="70"/>
      <c r="AU28" s="61"/>
    </row>
    <row r="29" spans="1:59" ht="13.8" x14ac:dyDescent="0.3">
      <c r="A29" s="25"/>
      <c r="B29" s="7"/>
      <c r="C29" s="7"/>
      <c r="D29" s="7"/>
      <c r="E29" s="7"/>
      <c r="F29" s="7"/>
      <c r="G29" s="7"/>
      <c r="H29" s="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59" ht="39.6" customHeight="1" x14ac:dyDescent="0.3">
      <c r="A30" s="25"/>
      <c r="B30" s="7"/>
      <c r="C30" s="7"/>
      <c r="D30" s="7"/>
      <c r="E30" s="7"/>
      <c r="F30" s="7"/>
      <c r="G30" s="7"/>
      <c r="H30" s="72"/>
      <c r="I30" s="65"/>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63"/>
      <c r="AQ30" s="64"/>
      <c r="AR30" s="64"/>
      <c r="AS30" s="64"/>
      <c r="AT30" s="64"/>
      <c r="AU30" s="65"/>
    </row>
    <row r="31" spans="1:59" ht="5.25" customHeight="1" x14ac:dyDescent="0.3">
      <c r="A31" s="25"/>
      <c r="B31" s="24"/>
      <c r="C31" s="112"/>
      <c r="D31" s="112"/>
      <c r="E31" s="24"/>
      <c r="F31" s="6"/>
      <c r="G31" s="6"/>
      <c r="H31" s="73"/>
      <c r="I31" s="68"/>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66"/>
      <c r="AQ31" s="67"/>
      <c r="AR31" s="67"/>
      <c r="AS31" s="67"/>
      <c r="AT31" s="67"/>
      <c r="AU31" s="68"/>
    </row>
    <row r="32" spans="1:59" ht="13.8" x14ac:dyDescent="0.3">
      <c r="A32" s="479" t="s">
        <v>299</v>
      </c>
      <c r="B32" s="480"/>
      <c r="C32" s="480"/>
      <c r="D32" s="480"/>
      <c r="E32" s="480"/>
      <c r="F32" s="480"/>
      <c r="G32" s="480"/>
      <c r="H32" s="480"/>
      <c r="I32" s="480"/>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66"/>
      <c r="AQ32" s="67"/>
      <c r="AR32" s="67"/>
      <c r="AS32" s="67"/>
      <c r="AT32" s="67"/>
      <c r="AU32" s="68"/>
    </row>
    <row r="33" spans="1:47" ht="13.8" x14ac:dyDescent="0.3">
      <c r="A33" s="113"/>
      <c r="B33" s="139"/>
      <c r="C33" s="139"/>
      <c r="D33" s="139"/>
      <c r="E33" s="139"/>
      <c r="F33" s="139"/>
      <c r="G33" s="139"/>
      <c r="H33" s="139"/>
      <c r="I33" s="14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66"/>
      <c r="AQ33" s="67"/>
      <c r="AR33" s="67"/>
      <c r="AS33" s="67"/>
      <c r="AT33" s="67"/>
      <c r="AU33" s="68"/>
    </row>
    <row r="34" spans="1:47" ht="13.8" x14ac:dyDescent="0.3">
      <c r="A34" s="113"/>
      <c r="B34" s="491" t="s">
        <v>242</v>
      </c>
      <c r="C34" s="492"/>
      <c r="D34" s="492"/>
      <c r="E34" s="493"/>
      <c r="F34" s="488" t="str">
        <f>IF('Tableau exemple'!F88&gt;1.5*F5,'Tableau exemple'!F88,IF(ISNUMBER('Tableau exemple'!E7),'Tableau exemple'!E7*'SYNTHESE exemple'!G15,""))</f>
        <v/>
      </c>
      <c r="G34" s="489"/>
      <c r="H34" s="146" t="s">
        <v>34</v>
      </c>
      <c r="I34" s="143"/>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66"/>
      <c r="AQ34" s="67"/>
      <c r="AR34" s="67"/>
      <c r="AS34" s="67"/>
      <c r="AT34" s="67"/>
      <c r="AU34" s="68"/>
    </row>
    <row r="35" spans="1:47" ht="13.8" x14ac:dyDescent="0.3">
      <c r="A35" s="113"/>
      <c r="B35" s="491" t="s">
        <v>243</v>
      </c>
      <c r="C35" s="492"/>
      <c r="D35" s="492"/>
      <c r="E35" s="493"/>
      <c r="F35" s="486" t="e">
        <f>F34/F5</f>
        <v>#VALUE!</v>
      </c>
      <c r="G35" s="487"/>
      <c r="H35" s="146" t="s">
        <v>35</v>
      </c>
      <c r="I35" s="143"/>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66"/>
      <c r="AQ35" s="67"/>
      <c r="AR35" s="67"/>
      <c r="AS35" s="67"/>
      <c r="AT35" s="67"/>
      <c r="AU35" s="68"/>
    </row>
    <row r="36" spans="1:47" ht="13.8" x14ac:dyDescent="0.3">
      <c r="A36" s="113"/>
      <c r="B36" s="491" t="s">
        <v>40</v>
      </c>
      <c r="C36" s="492"/>
      <c r="D36" s="492"/>
      <c r="E36" s="493"/>
      <c r="F36" s="486">
        <f>(SUM('Tableau exemple'!F79:AS79)/F5)</f>
        <v>0.39212366895953049</v>
      </c>
      <c r="G36" s="487"/>
      <c r="H36" s="146" t="s">
        <v>35</v>
      </c>
      <c r="I36" s="145"/>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66"/>
      <c r="AQ36" s="67"/>
      <c r="AR36" s="67"/>
      <c r="AS36" s="67"/>
      <c r="AT36" s="67"/>
      <c r="AU36" s="68"/>
    </row>
    <row r="37" spans="1:47" ht="13.8" x14ac:dyDescent="0.3">
      <c r="A37" s="113"/>
      <c r="B37" s="116"/>
      <c r="C37" s="116"/>
      <c r="D37" s="116"/>
      <c r="E37" s="116"/>
      <c r="F37" s="138"/>
      <c r="G37" s="138"/>
      <c r="H37" s="72"/>
      <c r="I37" s="85"/>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66"/>
      <c r="AQ37" s="67"/>
      <c r="AR37" s="67"/>
      <c r="AS37" s="67"/>
      <c r="AT37" s="67"/>
      <c r="AU37" s="68"/>
    </row>
    <row r="38" spans="1:47" ht="3.75" customHeight="1" x14ac:dyDescent="0.3">
      <c r="A38" s="113"/>
      <c r="B38" s="116"/>
      <c r="C38" s="116"/>
      <c r="D38" s="116"/>
      <c r="E38" s="116"/>
      <c r="F38" s="122"/>
      <c r="G38" s="122"/>
      <c r="H38" s="73"/>
      <c r="I38" s="68"/>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66"/>
      <c r="AQ38" s="67"/>
      <c r="AR38" s="67"/>
      <c r="AS38" s="67"/>
      <c r="AT38" s="67"/>
      <c r="AU38" s="68"/>
    </row>
    <row r="39" spans="1:47" ht="13.8" x14ac:dyDescent="0.3">
      <c r="A39" s="479" t="s">
        <v>300</v>
      </c>
      <c r="B39" s="480"/>
      <c r="C39" s="480"/>
      <c r="D39" s="480"/>
      <c r="E39" s="480"/>
      <c r="F39" s="480"/>
      <c r="G39" s="480"/>
      <c r="H39" s="480"/>
      <c r="I39" s="48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66"/>
      <c r="AQ39" s="67"/>
      <c r="AR39" s="67"/>
      <c r="AS39" s="67"/>
      <c r="AT39" s="67"/>
      <c r="AU39" s="68"/>
    </row>
    <row r="40" spans="1:47" ht="4.5" customHeight="1" x14ac:dyDescent="0.3">
      <c r="A40" s="113"/>
      <c r="B40" s="116"/>
      <c r="C40" s="116"/>
      <c r="D40" s="116"/>
      <c r="E40" s="116"/>
      <c r="F40" s="122"/>
      <c r="G40" s="122"/>
      <c r="H40" s="142"/>
      <c r="I40" s="68"/>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66"/>
      <c r="AQ40" s="67"/>
      <c r="AR40" s="67"/>
      <c r="AS40" s="67"/>
      <c r="AT40" s="67"/>
      <c r="AU40" s="68"/>
    </row>
    <row r="41" spans="1:47" ht="13.8" x14ac:dyDescent="0.3">
      <c r="A41" s="113"/>
      <c r="B41" s="497" t="s">
        <v>305</v>
      </c>
      <c r="C41" s="497"/>
      <c r="D41" s="497"/>
      <c r="E41" s="497"/>
      <c r="F41" s="497"/>
      <c r="G41" s="132">
        <f>SUM('Tableau exemple'!F81:AS81)</f>
        <v>57.295999999999999</v>
      </c>
      <c r="H41" s="133" t="s">
        <v>76</v>
      </c>
      <c r="I41" s="143"/>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66"/>
      <c r="AQ41" s="67"/>
      <c r="AR41" s="67"/>
      <c r="AS41" s="67"/>
      <c r="AT41" s="67"/>
      <c r="AU41" s="68"/>
    </row>
    <row r="42" spans="1:47" ht="13.8" x14ac:dyDescent="0.3">
      <c r="A42" s="113"/>
      <c r="B42" s="497" t="s">
        <v>297</v>
      </c>
      <c r="C42" s="497"/>
      <c r="D42" s="497"/>
      <c r="E42" s="497"/>
      <c r="F42" s="497"/>
      <c r="G42" s="132">
        <f>G41/F5</f>
        <v>7.6496662216288383E-2</v>
      </c>
      <c r="H42" s="133" t="s">
        <v>244</v>
      </c>
      <c r="I42" s="143"/>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66"/>
      <c r="AQ42" s="67"/>
      <c r="AR42" s="67"/>
      <c r="AS42" s="67"/>
      <c r="AT42" s="67"/>
      <c r="AU42" s="68"/>
    </row>
    <row r="43" spans="1:47" ht="5.25" customHeight="1" x14ac:dyDescent="0.3">
      <c r="A43" s="113"/>
      <c r="B43" s="116"/>
      <c r="C43" s="116"/>
      <c r="D43" s="116"/>
      <c r="E43" s="116"/>
      <c r="F43" s="131"/>
      <c r="G43" s="131"/>
      <c r="H43" s="144"/>
      <c r="I43" s="61"/>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66"/>
      <c r="AQ43" s="67"/>
      <c r="AR43" s="67"/>
      <c r="AS43" s="67"/>
      <c r="AT43" s="67"/>
      <c r="AU43" s="68"/>
    </row>
    <row r="44" spans="1:47" ht="18" x14ac:dyDescent="0.35">
      <c r="A44" s="119"/>
      <c r="B44" s="494" t="s">
        <v>301</v>
      </c>
      <c r="C44" s="494"/>
      <c r="D44" s="494"/>
      <c r="E44" s="494"/>
      <c r="F44" s="494"/>
      <c r="G44" s="494"/>
      <c r="H44" s="494"/>
      <c r="I44" s="120"/>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66"/>
      <c r="AQ44" s="67"/>
      <c r="AR44" s="67"/>
      <c r="AS44" s="67"/>
      <c r="AT44" s="67"/>
      <c r="AU44" s="68"/>
    </row>
    <row r="45" spans="1:47" ht="13.8" x14ac:dyDescent="0.3">
      <c r="A45" s="28"/>
      <c r="B45" s="498" t="s">
        <v>39</v>
      </c>
      <c r="C45" s="498"/>
      <c r="D45" s="498"/>
      <c r="E45" s="498"/>
      <c r="F45" s="498"/>
      <c r="G45" s="150">
        <f>'Tableau exemple'!F89</f>
        <v>21571.200000000001</v>
      </c>
      <c r="H45" s="141" t="s">
        <v>32</v>
      </c>
      <c r="I45" s="8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69"/>
      <c r="AQ45" s="70"/>
      <c r="AR45" s="70"/>
      <c r="AS45" s="70"/>
      <c r="AT45" s="70"/>
      <c r="AU45" s="61"/>
    </row>
    <row r="46" spans="1:47" ht="13.8" x14ac:dyDescent="0.3">
      <c r="A46" s="28"/>
      <c r="B46" s="495" t="s">
        <v>69</v>
      </c>
      <c r="C46" s="495"/>
      <c r="D46" s="495"/>
      <c r="E46" s="495"/>
      <c r="F46" s="495"/>
      <c r="G46" s="215">
        <f>G12*'Tableau exemple'!F89/1000000</f>
        <v>2.3311440000000001</v>
      </c>
      <c r="H46" s="149" t="s">
        <v>37</v>
      </c>
      <c r="I46" s="86"/>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7" ht="13.8" x14ac:dyDescent="0.3">
      <c r="A47" s="28"/>
      <c r="B47" s="495" t="s">
        <v>302</v>
      </c>
      <c r="C47" s="495"/>
      <c r="D47" s="495"/>
      <c r="E47" s="495"/>
      <c r="F47" s="495"/>
      <c r="G47" s="148">
        <f>F36*G45</f>
        <v>8458.5780878598252</v>
      </c>
      <c r="H47" s="149" t="s">
        <v>34</v>
      </c>
      <c r="I47" s="86"/>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7" ht="16.5" customHeight="1" thickBot="1" x14ac:dyDescent="0.3">
      <c r="A48" s="29"/>
      <c r="B48" s="496" t="s">
        <v>303</v>
      </c>
      <c r="C48" s="496"/>
      <c r="D48" s="496"/>
      <c r="E48" s="496"/>
      <c r="F48" s="496"/>
      <c r="G48" s="147">
        <f>G42*G45</f>
        <v>1650.1248000000001</v>
      </c>
      <c r="H48" s="121" t="s">
        <v>36</v>
      </c>
      <c r="I48" s="86"/>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60"/>
      <c r="AQ48" s="64"/>
      <c r="AR48" s="64"/>
      <c r="AS48" s="64"/>
      <c r="AT48" s="64"/>
      <c r="AU48" s="65"/>
    </row>
    <row r="49" spans="2:59" ht="14.4" thickTop="1" x14ac:dyDescent="0.3">
      <c r="B49" s="5"/>
      <c r="C49" s="5"/>
      <c r="D49" s="5"/>
      <c r="E49" s="4"/>
      <c r="F49" s="4"/>
      <c r="G49" s="4"/>
      <c r="H49" s="6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66"/>
      <c r="AR49" s="67"/>
      <c r="AS49" s="67"/>
      <c r="AT49" s="67"/>
      <c r="AU49" s="68"/>
    </row>
    <row r="50" spans="2:59" hidden="1" x14ac:dyDescent="0.25">
      <c r="B50" s="7"/>
      <c r="C50" s="7"/>
      <c r="D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66"/>
      <c r="AR50" s="67"/>
      <c r="AS50" s="67"/>
      <c r="AT50" s="67"/>
      <c r="AU50" s="68"/>
    </row>
    <row r="51" spans="2:59" s="210" customFormat="1" ht="13.8" hidden="1" x14ac:dyDescent="0.25">
      <c r="B51" s="500" t="s">
        <v>112</v>
      </c>
      <c r="C51" s="509" t="s">
        <v>111</v>
      </c>
      <c r="D51" s="510"/>
      <c r="E51" s="510"/>
      <c r="F51" s="212">
        <f>COUNTIFS('Tableau exemple'!F38:AS38,"&gt;0")</f>
        <v>1</v>
      </c>
      <c r="G51" s="159"/>
      <c r="H51" s="160" t="s">
        <v>33</v>
      </c>
      <c r="I51" s="161"/>
      <c r="J51" s="162" t="s">
        <v>110</v>
      </c>
      <c r="K51" s="163" t="s">
        <v>6</v>
      </c>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7"/>
      <c r="AR51" s="208"/>
      <c r="AS51" s="208"/>
      <c r="AT51" s="208"/>
      <c r="AU51" s="209"/>
      <c r="AX51" s="206"/>
      <c r="AY51" s="206"/>
      <c r="AZ51" s="206"/>
      <c r="BA51" s="206"/>
      <c r="BB51" s="206"/>
      <c r="BC51" s="206"/>
      <c r="BD51" s="206"/>
      <c r="BE51" s="206"/>
      <c r="BF51" s="206"/>
      <c r="BG51" s="206"/>
    </row>
    <row r="52" spans="2:59" s="210" customFormat="1" ht="13.8" hidden="1" x14ac:dyDescent="0.3">
      <c r="B52" s="501"/>
      <c r="C52" s="482" t="s">
        <v>287</v>
      </c>
      <c r="D52" s="483"/>
      <c r="E52" s="505" t="s">
        <v>63</v>
      </c>
      <c r="F52" s="506"/>
      <c r="G52" s="507"/>
      <c r="H52" s="164">
        <f>SUM('Tableau exemple'!F68:AS68)/$F$51</f>
        <v>5.53</v>
      </c>
      <c r="I52" s="165"/>
      <c r="J52" s="166">
        <f>H52/$K$52</f>
        <v>0.1934242742217559</v>
      </c>
      <c r="K52" s="167">
        <f>SUM(H52:H57)</f>
        <v>28.589999999999996</v>
      </c>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7"/>
      <c r="AR52" s="208"/>
      <c r="AS52" s="208"/>
      <c r="AT52" s="208"/>
      <c r="AU52" s="209"/>
      <c r="AX52" s="206"/>
      <c r="AY52" s="206"/>
      <c r="AZ52" s="206"/>
      <c r="BA52" s="206"/>
      <c r="BB52" s="206"/>
      <c r="BC52" s="206"/>
      <c r="BD52" s="206"/>
      <c r="BE52" s="206"/>
      <c r="BF52" s="206"/>
      <c r="BG52" s="206"/>
    </row>
    <row r="53" spans="2:59" s="210" customFormat="1" ht="13.8" hidden="1" x14ac:dyDescent="0.3">
      <c r="B53" s="501"/>
      <c r="C53" s="484">
        <f>IF(COUNTIFS('Tableau mesure'!$F$73:$AS$73,"&gt;0")&lt;1,1,COUNTIFS('Tableau mesure'!$F$73:$AS$73,"&gt;0"))</f>
        <v>1</v>
      </c>
      <c r="D53" s="485"/>
      <c r="E53" s="505" t="s">
        <v>149</v>
      </c>
      <c r="F53" s="506"/>
      <c r="G53" s="506"/>
      <c r="H53" s="170">
        <f>SUM('Tableau exemple'!F69:AS69)/$F$51</f>
        <v>3.15</v>
      </c>
      <c r="I53" s="171"/>
      <c r="J53" s="172">
        <f t="shared" ref="J53:J57" si="0">H53/$K$52</f>
        <v>0.11017838405036727</v>
      </c>
      <c r="K53" s="173"/>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7"/>
      <c r="AR53" s="208"/>
      <c r="AS53" s="208"/>
      <c r="AT53" s="208"/>
      <c r="AU53" s="209"/>
      <c r="AX53" s="206"/>
      <c r="AY53" s="206"/>
      <c r="AZ53" s="206"/>
      <c r="BA53" s="206"/>
      <c r="BB53" s="206"/>
      <c r="BC53" s="206"/>
      <c r="BD53" s="206"/>
      <c r="BE53" s="206"/>
      <c r="BF53" s="206"/>
      <c r="BG53" s="206"/>
    </row>
    <row r="54" spans="2:59" s="210" customFormat="1" ht="13.8" hidden="1" x14ac:dyDescent="0.3">
      <c r="B54" s="501"/>
      <c r="C54" s="168"/>
      <c r="D54" s="169"/>
      <c r="E54" s="505" t="s">
        <v>64</v>
      </c>
      <c r="F54" s="506"/>
      <c r="G54" s="506"/>
      <c r="H54" s="170">
        <f>SUM('Tableau exemple'!F70:AS70)/$F$51</f>
        <v>8.34</v>
      </c>
      <c r="I54" s="171"/>
      <c r="J54" s="172">
        <f t="shared" si="0"/>
        <v>0.29171038824763906</v>
      </c>
      <c r="K54" s="173"/>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7"/>
      <c r="AR54" s="208"/>
      <c r="AS54" s="208"/>
      <c r="AT54" s="208"/>
      <c r="AU54" s="209"/>
      <c r="AX54" s="206"/>
      <c r="AY54" s="206"/>
      <c r="AZ54" s="206"/>
      <c r="BA54" s="206"/>
      <c r="BB54" s="206"/>
      <c r="BC54" s="206"/>
      <c r="BD54" s="206"/>
      <c r="BE54" s="206"/>
      <c r="BF54" s="206"/>
      <c r="BG54" s="206"/>
    </row>
    <row r="55" spans="2:59" s="210" customFormat="1" ht="13.8" hidden="1" x14ac:dyDescent="0.3">
      <c r="B55" s="501"/>
      <c r="C55" s="168"/>
      <c r="D55" s="169"/>
      <c r="E55" s="505" t="s">
        <v>65</v>
      </c>
      <c r="F55" s="506"/>
      <c r="G55" s="506"/>
      <c r="H55" s="170">
        <f>SUM('Tableau exemple'!F71:AS71)/$F$51</f>
        <v>0</v>
      </c>
      <c r="I55" s="171"/>
      <c r="J55" s="172">
        <f t="shared" si="0"/>
        <v>0</v>
      </c>
      <c r="K55" s="173"/>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7"/>
      <c r="AR55" s="208"/>
      <c r="AS55" s="208"/>
      <c r="AT55" s="208"/>
      <c r="AU55" s="209"/>
      <c r="AX55" s="206"/>
      <c r="AY55" s="206"/>
      <c r="AZ55" s="206"/>
      <c r="BA55" s="206"/>
      <c r="BB55" s="206"/>
      <c r="BC55" s="206"/>
      <c r="BD55" s="206"/>
      <c r="BE55" s="206"/>
      <c r="BF55" s="206"/>
      <c r="BG55" s="206"/>
    </row>
    <row r="56" spans="2:59" s="210" customFormat="1" ht="13.8" hidden="1" x14ac:dyDescent="0.3">
      <c r="B56" s="501"/>
      <c r="C56" s="168"/>
      <c r="D56" s="169"/>
      <c r="E56" s="505" t="s">
        <v>8</v>
      </c>
      <c r="F56" s="506"/>
      <c r="G56" s="506"/>
      <c r="H56" s="170">
        <f>SUM('Tableau exemple'!F72:AS72)/$F$51</f>
        <v>6.24</v>
      </c>
      <c r="I56" s="171"/>
      <c r="J56" s="172">
        <f t="shared" si="0"/>
        <v>0.2182581322140609</v>
      </c>
      <c r="K56" s="173"/>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7"/>
      <c r="AR56" s="208"/>
      <c r="AS56" s="208"/>
      <c r="AT56" s="208"/>
      <c r="AU56" s="209"/>
      <c r="AX56" s="206"/>
      <c r="AY56" s="206"/>
      <c r="AZ56" s="206"/>
      <c r="BA56" s="206"/>
      <c r="BB56" s="206"/>
      <c r="BC56" s="206"/>
      <c r="BD56" s="206"/>
      <c r="BE56" s="206"/>
      <c r="BF56" s="206"/>
      <c r="BG56" s="206"/>
    </row>
    <row r="57" spans="2:59" s="210" customFormat="1" ht="13.8" hidden="1" x14ac:dyDescent="0.3">
      <c r="B57" s="502"/>
      <c r="C57" s="174"/>
      <c r="D57" s="175"/>
      <c r="E57" s="503" t="s">
        <v>7</v>
      </c>
      <c r="F57" s="504"/>
      <c r="G57" s="504"/>
      <c r="H57" s="176">
        <f>SUM('Tableau exemple'!F73:AS73)/$C$53</f>
        <v>5.33</v>
      </c>
      <c r="I57" s="177"/>
      <c r="J57" s="178">
        <f t="shared" si="0"/>
        <v>0.18642882126617702</v>
      </c>
      <c r="K57" s="179"/>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7"/>
      <c r="AR57" s="208"/>
      <c r="AS57" s="208"/>
      <c r="AT57" s="208"/>
      <c r="AU57" s="209"/>
      <c r="AX57" s="206"/>
      <c r="AY57" s="206"/>
      <c r="AZ57" s="206"/>
      <c r="BA57" s="206"/>
      <c r="BB57" s="206"/>
      <c r="BC57" s="206"/>
      <c r="BD57" s="206"/>
      <c r="BE57" s="206"/>
      <c r="BF57" s="206"/>
      <c r="BG57" s="206"/>
    </row>
    <row r="58" spans="2:59" x14ac:dyDescent="0.25">
      <c r="B58" s="7"/>
      <c r="C58" s="7"/>
      <c r="D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66"/>
      <c r="AR58" s="67"/>
      <c r="AS58" s="67"/>
      <c r="AT58" s="67"/>
      <c r="AU58" s="68"/>
    </row>
    <row r="59" spans="2:59" x14ac:dyDescent="0.25">
      <c r="B59" s="7"/>
      <c r="C59" s="7"/>
      <c r="D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66"/>
      <c r="AR59" s="67"/>
      <c r="AS59" s="67"/>
      <c r="AT59" s="67"/>
      <c r="AU59" s="68"/>
    </row>
    <row r="60" spans="2:59" x14ac:dyDescent="0.25">
      <c r="B60" s="7"/>
      <c r="C60" s="7"/>
      <c r="D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66"/>
      <c r="AR60" s="67"/>
      <c r="AS60" s="67"/>
      <c r="AT60" s="67"/>
      <c r="AU60" s="68"/>
    </row>
    <row r="61" spans="2:59" x14ac:dyDescent="0.25">
      <c r="B61" s="7"/>
      <c r="C61" s="7"/>
      <c r="D61" s="214"/>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66"/>
      <c r="AR61" s="67"/>
      <c r="AS61" s="67"/>
      <c r="AT61" s="67"/>
      <c r="AU61" s="68"/>
    </row>
    <row r="62" spans="2:59" x14ac:dyDescent="0.25">
      <c r="B62" s="7"/>
      <c r="C62" s="7"/>
      <c r="D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66"/>
      <c r="AR62" s="67"/>
      <c r="AS62" s="67"/>
      <c r="AT62" s="67"/>
      <c r="AU62" s="68"/>
    </row>
    <row r="63" spans="2:59" x14ac:dyDescent="0.25">
      <c r="B63" s="7"/>
      <c r="C63" s="7"/>
      <c r="D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66"/>
      <c r="AR63" s="67"/>
      <c r="AS63" s="67"/>
      <c r="AT63" s="67"/>
      <c r="AU63" s="68"/>
    </row>
    <row r="64" spans="2:59" x14ac:dyDescent="0.25">
      <c r="B64" s="7"/>
      <c r="C64" s="7"/>
      <c r="D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66"/>
      <c r="AR64" s="67"/>
      <c r="AS64" s="67"/>
      <c r="AT64" s="67"/>
      <c r="AU64" s="68"/>
    </row>
    <row r="65" spans="2:47" x14ac:dyDescent="0.25">
      <c r="B65" s="7"/>
      <c r="C65" s="7"/>
      <c r="D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69"/>
      <c r="AR65" s="70"/>
      <c r="AS65" s="70"/>
      <c r="AT65" s="70"/>
      <c r="AU65" s="61"/>
    </row>
    <row r="66" spans="2:47" x14ac:dyDescent="0.25">
      <c r="B66" s="7"/>
      <c r="C66" s="7"/>
      <c r="D66" s="7"/>
      <c r="E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2:47" x14ac:dyDescent="0.25">
      <c r="B67" s="7"/>
      <c r="C67" s="7"/>
      <c r="D67" s="7"/>
      <c r="E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63"/>
      <c r="AR67" s="64"/>
      <c r="AS67" s="64"/>
      <c r="AT67" s="64"/>
      <c r="AU67" s="65"/>
    </row>
    <row r="68" spans="2:47" x14ac:dyDescent="0.25">
      <c r="B68" s="7"/>
      <c r="C68" s="7"/>
      <c r="D68" s="7"/>
      <c r="E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66"/>
      <c r="AR68" s="67"/>
      <c r="AS68" s="67"/>
      <c r="AT68" s="67"/>
      <c r="AU68" s="68"/>
    </row>
    <row r="69" spans="2:47" x14ac:dyDescent="0.25">
      <c r="B69" s="7"/>
      <c r="C69" s="7"/>
      <c r="D69" s="7"/>
      <c r="E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66"/>
      <c r="AR69" s="67"/>
      <c r="AS69" s="67"/>
      <c r="AT69" s="67"/>
      <c r="AU69" s="68"/>
    </row>
    <row r="70" spans="2:47" x14ac:dyDescent="0.25">
      <c r="B70" s="7"/>
      <c r="C70" s="7"/>
      <c r="D70" s="7"/>
      <c r="E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66"/>
      <c r="AR70" s="67"/>
      <c r="AS70" s="67"/>
      <c r="AT70" s="67"/>
      <c r="AU70" s="68"/>
    </row>
    <row r="71" spans="2:47" x14ac:dyDescent="0.25">
      <c r="B71" s="7"/>
      <c r="C71" s="7"/>
      <c r="D71" s="7"/>
      <c r="E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66"/>
      <c r="AR71" s="67"/>
      <c r="AS71" s="67"/>
      <c r="AT71" s="67"/>
      <c r="AU71" s="68"/>
    </row>
    <row r="72" spans="2:47" x14ac:dyDescent="0.25">
      <c r="B72" s="7"/>
      <c r="C72" s="7"/>
      <c r="D72" s="7"/>
      <c r="E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66"/>
      <c r="AR72" s="67"/>
      <c r="AS72" s="67"/>
      <c r="AT72" s="67"/>
      <c r="AU72" s="68"/>
    </row>
    <row r="73" spans="2:47" x14ac:dyDescent="0.25">
      <c r="B73" s="7"/>
      <c r="C73" s="7"/>
      <c r="D73" s="7"/>
      <c r="E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66"/>
      <c r="AR73" s="67"/>
      <c r="AS73" s="67"/>
      <c r="AT73" s="67"/>
      <c r="AU73" s="68"/>
    </row>
    <row r="74" spans="2:47" x14ac:dyDescent="0.25">
      <c r="B74" s="7"/>
      <c r="C74" s="7"/>
      <c r="D74" s="7"/>
      <c r="E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66"/>
      <c r="AR74" s="67"/>
      <c r="AS74" s="67"/>
      <c r="AT74" s="67"/>
      <c r="AU74" s="68"/>
    </row>
    <row r="75" spans="2:47" x14ac:dyDescent="0.25">
      <c r="B75" s="7"/>
      <c r="C75" s="7"/>
      <c r="D75" s="7"/>
      <c r="E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66"/>
      <c r="AR75" s="67"/>
      <c r="AS75" s="67"/>
      <c r="AT75" s="67"/>
      <c r="AU75" s="68"/>
    </row>
    <row r="76" spans="2:47" x14ac:dyDescent="0.25">
      <c r="B76" s="7"/>
      <c r="C76" s="7"/>
      <c r="D76" s="7"/>
      <c r="E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66"/>
      <c r="AR76" s="67"/>
      <c r="AS76" s="67"/>
      <c r="AT76" s="67"/>
      <c r="AU76" s="68"/>
    </row>
    <row r="77" spans="2:47" x14ac:dyDescent="0.25">
      <c r="B77" s="7"/>
      <c r="C77" s="7"/>
      <c r="D77" s="7"/>
      <c r="E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66"/>
      <c r="AR77" s="67"/>
      <c r="AS77" s="67"/>
      <c r="AT77" s="67"/>
      <c r="AU77" s="68"/>
    </row>
    <row r="78" spans="2:47" x14ac:dyDescent="0.25">
      <c r="B78" s="7"/>
      <c r="C78" s="7"/>
      <c r="D78" s="7"/>
      <c r="E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66"/>
      <c r="AR78" s="67"/>
      <c r="AS78" s="67"/>
      <c r="AT78" s="67"/>
      <c r="AU78" s="68"/>
    </row>
    <row r="79" spans="2:47" x14ac:dyDescent="0.25">
      <c r="B79" s="7"/>
      <c r="C79" s="7"/>
      <c r="D79" s="7"/>
      <c r="E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66"/>
      <c r="AR79" s="67"/>
      <c r="AS79" s="67"/>
      <c r="AT79" s="67"/>
      <c r="AU79" s="68"/>
    </row>
    <row r="80" spans="2:47" x14ac:dyDescent="0.25">
      <c r="B80" s="7"/>
      <c r="C80" s="7"/>
      <c r="D80" s="7"/>
      <c r="E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66"/>
      <c r="AR80" s="67"/>
      <c r="AS80" s="67"/>
      <c r="AT80" s="67"/>
      <c r="AU80" s="68"/>
    </row>
    <row r="81" spans="2:47" x14ac:dyDescent="0.25">
      <c r="B81" s="7"/>
      <c r="C81" s="7"/>
      <c r="D81" s="7"/>
      <c r="E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69"/>
      <c r="AR81" s="70"/>
      <c r="AS81" s="70"/>
      <c r="AT81" s="70"/>
      <c r="AU81" s="61"/>
    </row>
    <row r="82" spans="2:47" ht="5.25" customHeight="1" x14ac:dyDescent="0.25">
      <c r="B82" s="7"/>
      <c r="C82" s="7"/>
      <c r="D82" s="7"/>
      <c r="E82" s="7"/>
    </row>
  </sheetData>
  <sheetProtection algorithmName="SHA-512" hashValue="oPboOItL5uhEXvtiSYlH/G2vPtpHHOj00thlMT0lmygLX5qAyP6/A/9jpPonL98n67IoEMBogrb345fYhnMJYQ==" saltValue="D2EW7hRw/OCixGN/IT356g==" spinCount="100000" sheet="1" objects="1" scenarios="1"/>
  <mergeCells count="49">
    <mergeCell ref="B1:I1"/>
    <mergeCell ref="B51:B57"/>
    <mergeCell ref="E57:G57"/>
    <mergeCell ref="E52:G52"/>
    <mergeCell ref="E53:G53"/>
    <mergeCell ref="E54:G54"/>
    <mergeCell ref="E55:G55"/>
    <mergeCell ref="B2:H2"/>
    <mergeCell ref="C3:D3"/>
    <mergeCell ref="D4:E4"/>
    <mergeCell ref="C51:E51"/>
    <mergeCell ref="F36:G36"/>
    <mergeCell ref="E24:G24"/>
    <mergeCell ref="E23:G23"/>
    <mergeCell ref="E56:G56"/>
    <mergeCell ref="B36:E36"/>
    <mergeCell ref="B47:F47"/>
    <mergeCell ref="B48:F48"/>
    <mergeCell ref="B41:F41"/>
    <mergeCell ref="B42:F42"/>
    <mergeCell ref="B45:F45"/>
    <mergeCell ref="B46:F46"/>
    <mergeCell ref="C52:D52"/>
    <mergeCell ref="C53:D53"/>
    <mergeCell ref="B17:F17"/>
    <mergeCell ref="B18:F18"/>
    <mergeCell ref="A32:I32"/>
    <mergeCell ref="F35:G35"/>
    <mergeCell ref="F34:G34"/>
    <mergeCell ref="E25:G25"/>
    <mergeCell ref="E26:G26"/>
    <mergeCell ref="E27:G27"/>
    <mergeCell ref="E28:G28"/>
    <mergeCell ref="B34:E34"/>
    <mergeCell ref="B35:E35"/>
    <mergeCell ref="B20:H20"/>
    <mergeCell ref="A39:I39"/>
    <mergeCell ref="B44:H44"/>
    <mergeCell ref="E3:G3"/>
    <mergeCell ref="B7:H7"/>
    <mergeCell ref="B16:F16"/>
    <mergeCell ref="B15:F15"/>
    <mergeCell ref="B14:F14"/>
    <mergeCell ref="B13:F13"/>
    <mergeCell ref="B12:F12"/>
    <mergeCell ref="B11:F11"/>
    <mergeCell ref="C6:E6"/>
    <mergeCell ref="C5:E5"/>
    <mergeCell ref="A9:I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91"/>
  <sheetViews>
    <sheetView topLeftCell="A31" zoomScale="115" zoomScaleNormal="115" workbookViewId="0">
      <pane xSplit="5" topLeftCell="F1" activePane="topRight" state="frozen"/>
      <selection activeCell="A43" sqref="A43:M43"/>
      <selection pane="topRight" activeCell="F34" sqref="F34:G34"/>
    </sheetView>
  </sheetViews>
  <sheetFormatPr baseColWidth="10" defaultColWidth="11.44140625" defaultRowHeight="13.8" x14ac:dyDescent="0.3"/>
  <cols>
    <col min="1" max="1" width="1.5546875" style="184" customWidth="1"/>
    <col min="2" max="2" width="11.44140625" style="185"/>
    <col min="3" max="3" width="29.5546875" style="185" customWidth="1"/>
    <col min="4" max="4" width="28.6640625" style="185" customWidth="1"/>
    <col min="5" max="5" width="23.44140625" style="185" customWidth="1"/>
    <col min="6" max="45" width="15.6640625" style="185" customWidth="1"/>
    <col min="46" max="46" width="1" style="185" customWidth="1"/>
    <col min="47" max="47" width="11.44140625" style="185"/>
    <col min="48" max="57" width="11.44140625" style="187"/>
    <col min="58" max="16384" width="11.44140625" style="185"/>
  </cols>
  <sheetData>
    <row r="1" spans="1:46" s="193" customFormat="1" ht="36.75" customHeight="1" thickTop="1" x14ac:dyDescent="0.25">
      <c r="A1" s="199"/>
      <c r="B1" s="375" t="s">
        <v>101</v>
      </c>
      <c r="C1" s="434" t="s">
        <v>17</v>
      </c>
      <c r="D1" s="435"/>
      <c r="E1" s="56"/>
      <c r="G1" s="22"/>
      <c r="H1" s="21"/>
      <c r="I1" s="22"/>
      <c r="J1" s="22"/>
      <c r="K1" s="22"/>
      <c r="L1" s="22"/>
      <c r="M1" s="22"/>
      <c r="N1" s="22"/>
      <c r="O1" s="22"/>
      <c r="P1" s="22"/>
      <c r="Q1" s="22"/>
      <c r="R1" s="22"/>
      <c r="S1" s="22"/>
      <c r="T1" s="22"/>
      <c r="U1" s="22"/>
      <c r="V1" s="22"/>
      <c r="W1" s="22"/>
      <c r="X1" s="22"/>
      <c r="Y1" s="22"/>
    </row>
    <row r="2" spans="1:46" s="193" customFormat="1" ht="36.75" customHeight="1" x14ac:dyDescent="0.25">
      <c r="A2" s="199"/>
      <c r="B2" s="376"/>
      <c r="C2" s="436" t="s">
        <v>89</v>
      </c>
      <c r="D2" s="437"/>
      <c r="E2" s="58"/>
      <c r="G2" s="22"/>
      <c r="H2" s="21"/>
      <c r="I2" s="22"/>
      <c r="J2" s="22"/>
      <c r="K2" s="22"/>
      <c r="L2" s="22"/>
      <c r="M2" s="22"/>
      <c r="N2" s="22"/>
      <c r="O2" s="22"/>
      <c r="P2" s="22"/>
      <c r="Q2" s="22"/>
      <c r="R2" s="22"/>
      <c r="S2" s="22"/>
      <c r="T2" s="22"/>
      <c r="U2" s="22"/>
      <c r="V2" s="22"/>
      <c r="W2" s="22"/>
      <c r="X2" s="22"/>
      <c r="Y2" s="22"/>
    </row>
    <row r="3" spans="1:46" s="193" customFormat="1" ht="36.75" customHeight="1" x14ac:dyDescent="0.25">
      <c r="A3" s="199"/>
      <c r="B3" s="376"/>
      <c r="C3" s="436" t="s">
        <v>31</v>
      </c>
      <c r="D3" s="437"/>
      <c r="E3" s="57"/>
      <c r="G3" s="22"/>
      <c r="H3" s="22"/>
      <c r="I3" s="22"/>
      <c r="J3" s="22"/>
      <c r="K3" s="22"/>
      <c r="L3" s="22"/>
      <c r="M3" s="22"/>
      <c r="N3" s="22"/>
      <c r="O3" s="22"/>
      <c r="P3" s="22"/>
      <c r="Q3" s="22"/>
      <c r="R3" s="22"/>
      <c r="S3" s="22"/>
      <c r="T3" s="22"/>
      <c r="U3" s="22"/>
      <c r="V3" s="22"/>
      <c r="W3" s="22"/>
      <c r="X3" s="22"/>
      <c r="Y3" s="22"/>
    </row>
    <row r="4" spans="1:46" s="193" customFormat="1" ht="36.75" customHeight="1" x14ac:dyDescent="0.25">
      <c r="A4" s="199"/>
      <c r="B4" s="376"/>
      <c r="C4" s="436" t="s">
        <v>14</v>
      </c>
      <c r="D4" s="437"/>
      <c r="E4" s="57"/>
      <c r="G4" s="22"/>
      <c r="H4" s="22"/>
      <c r="I4" s="22"/>
      <c r="J4" s="22"/>
      <c r="K4" s="22"/>
      <c r="L4" s="22"/>
      <c r="M4" s="22"/>
      <c r="N4" s="22"/>
      <c r="O4" s="22"/>
      <c r="P4" s="22"/>
      <c r="Q4" s="22"/>
      <c r="R4" s="22"/>
      <c r="S4" s="22"/>
      <c r="T4" s="22"/>
      <c r="U4" s="22"/>
      <c r="V4" s="22"/>
      <c r="W4" s="22"/>
      <c r="X4" s="22"/>
      <c r="Y4" s="22"/>
    </row>
    <row r="5" spans="1:46" s="193" customFormat="1" ht="36.75" customHeight="1" x14ac:dyDescent="0.25">
      <c r="A5" s="199"/>
      <c r="B5" s="376"/>
      <c r="C5" s="438" t="s">
        <v>95</v>
      </c>
      <c r="D5" s="439"/>
      <c r="E5" s="58"/>
      <c r="G5" s="22"/>
      <c r="H5" s="22"/>
      <c r="I5" s="22"/>
      <c r="J5" s="22"/>
      <c r="K5" s="22"/>
      <c r="L5" s="22"/>
      <c r="M5" s="22"/>
      <c r="N5" s="22"/>
      <c r="O5" s="22"/>
      <c r="P5" s="22"/>
      <c r="Q5" s="22"/>
      <c r="R5" s="22"/>
      <c r="S5" s="22"/>
      <c r="T5" s="22"/>
      <c r="U5" s="22"/>
      <c r="V5" s="22"/>
      <c r="W5" s="22"/>
      <c r="X5" s="22"/>
      <c r="Y5" s="22"/>
    </row>
    <row r="6" spans="1:46" s="193" customFormat="1" ht="36.75" customHeight="1" x14ac:dyDescent="0.25">
      <c r="A6" s="199"/>
      <c r="B6" s="376"/>
      <c r="C6" s="436" t="s">
        <v>15</v>
      </c>
      <c r="D6" s="437"/>
      <c r="E6" s="58"/>
      <c r="G6" s="22"/>
      <c r="H6" s="22"/>
      <c r="I6" s="22"/>
      <c r="J6" s="22"/>
      <c r="K6" s="22"/>
      <c r="L6" s="22"/>
      <c r="M6" s="22"/>
      <c r="N6" s="22"/>
      <c r="O6" s="22"/>
      <c r="P6" s="22"/>
      <c r="Q6" s="22"/>
      <c r="R6" s="22"/>
      <c r="S6" s="22"/>
      <c r="T6" s="22"/>
      <c r="U6" s="22"/>
      <c r="V6" s="22"/>
      <c r="W6" s="22"/>
      <c r="X6" s="22"/>
      <c r="Y6" s="22"/>
    </row>
    <row r="7" spans="1:46" s="193" customFormat="1" ht="36.75" customHeight="1" thickBot="1" x14ac:dyDescent="0.3">
      <c r="A7" s="199"/>
      <c r="B7" s="377"/>
      <c r="C7" s="440" t="s">
        <v>281</v>
      </c>
      <c r="D7" s="441"/>
      <c r="E7" s="180"/>
      <c r="G7" s="22"/>
      <c r="H7" s="22"/>
      <c r="I7" s="22"/>
      <c r="J7" s="22"/>
      <c r="K7" s="22"/>
      <c r="L7" s="22"/>
      <c r="M7" s="22"/>
      <c r="N7" s="22"/>
      <c r="O7" s="22"/>
      <c r="P7" s="22"/>
      <c r="Q7" s="22"/>
      <c r="R7" s="22"/>
      <c r="S7" s="22"/>
      <c r="T7" s="22"/>
      <c r="U7" s="22"/>
      <c r="V7" s="22"/>
      <c r="W7" s="22"/>
      <c r="X7" s="22"/>
      <c r="Y7" s="22"/>
    </row>
    <row r="8" spans="1:46" s="187" customFormat="1" ht="35.25" customHeight="1" thickTop="1" x14ac:dyDescent="0.3">
      <c r="A8" s="199"/>
      <c r="B8" s="442"/>
      <c r="C8" s="442"/>
      <c r="D8" s="442"/>
      <c r="E8" s="442"/>
      <c r="F8" s="442"/>
      <c r="G8" s="442"/>
      <c r="H8" s="442"/>
      <c r="I8" s="442"/>
      <c r="J8" s="442"/>
      <c r="K8" s="442"/>
      <c r="L8" s="442"/>
      <c r="M8" s="442"/>
      <c r="N8" s="442"/>
      <c r="O8" s="442"/>
      <c r="P8" s="442"/>
      <c r="Q8" s="442"/>
      <c r="R8" s="442"/>
      <c r="S8" s="442"/>
      <c r="T8" s="442"/>
      <c r="U8" s="442"/>
      <c r="V8" s="442"/>
      <c r="W8" s="442"/>
      <c r="X8" s="442"/>
      <c r="Y8" s="442"/>
    </row>
    <row r="9" spans="1:46" s="187" customFormat="1" ht="3.75" customHeight="1" thickBot="1" x14ac:dyDescent="0.35">
      <c r="A9" s="199"/>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row>
    <row r="10" spans="1:46" s="187" customFormat="1" ht="21.75" customHeight="1" thickTop="1" x14ac:dyDescent="0.3">
      <c r="A10" s="199"/>
      <c r="B10" s="457" t="s">
        <v>107</v>
      </c>
      <c r="C10" s="458"/>
      <c r="D10" s="23" t="s">
        <v>105</v>
      </c>
      <c r="E10" s="23" t="s">
        <v>106</v>
      </c>
      <c r="F10" s="461" t="s">
        <v>88</v>
      </c>
      <c r="G10" s="382"/>
      <c r="H10" s="382" t="s">
        <v>84</v>
      </c>
      <c r="I10" s="382"/>
      <c r="J10" s="382" t="s">
        <v>85</v>
      </c>
      <c r="K10" s="382"/>
      <c r="L10" s="382" t="s">
        <v>86</v>
      </c>
      <c r="M10" s="382"/>
      <c r="N10" s="382" t="s">
        <v>87</v>
      </c>
      <c r="O10" s="382"/>
      <c r="P10" s="382" t="s">
        <v>88</v>
      </c>
      <c r="Q10" s="382"/>
      <c r="R10" s="382" t="s">
        <v>84</v>
      </c>
      <c r="S10" s="382"/>
      <c r="T10" s="382" t="s">
        <v>85</v>
      </c>
      <c r="U10" s="382"/>
      <c r="V10" s="382" t="s">
        <v>86</v>
      </c>
      <c r="W10" s="382"/>
      <c r="X10" s="382" t="s">
        <v>87</v>
      </c>
      <c r="Y10" s="383"/>
      <c r="Z10" s="411" t="s">
        <v>88</v>
      </c>
      <c r="AA10" s="382"/>
      <c r="AB10" s="382" t="s">
        <v>84</v>
      </c>
      <c r="AC10" s="382"/>
      <c r="AD10" s="382" t="s">
        <v>85</v>
      </c>
      <c r="AE10" s="382"/>
      <c r="AF10" s="382" t="s">
        <v>86</v>
      </c>
      <c r="AG10" s="382"/>
      <c r="AH10" s="382" t="s">
        <v>87</v>
      </c>
      <c r="AI10" s="382"/>
      <c r="AJ10" s="382" t="s">
        <v>88</v>
      </c>
      <c r="AK10" s="382"/>
      <c r="AL10" s="382" t="s">
        <v>84</v>
      </c>
      <c r="AM10" s="382"/>
      <c r="AN10" s="382" t="s">
        <v>85</v>
      </c>
      <c r="AO10" s="382"/>
      <c r="AP10" s="382" t="s">
        <v>86</v>
      </c>
      <c r="AQ10" s="382"/>
      <c r="AR10" s="382" t="s">
        <v>87</v>
      </c>
      <c r="AS10" s="409"/>
      <c r="AT10" s="195"/>
    </row>
    <row r="11" spans="1:46" s="187" customFormat="1" ht="32.25" customHeight="1" x14ac:dyDescent="0.3">
      <c r="A11" s="199"/>
      <c r="B11" s="459"/>
      <c r="C11" s="460"/>
      <c r="D11" s="181"/>
      <c r="E11" s="181"/>
      <c r="F11" s="462"/>
      <c r="G11" s="384"/>
      <c r="H11" s="384"/>
      <c r="I11" s="384"/>
      <c r="J11" s="384"/>
      <c r="K11" s="384"/>
      <c r="L11" s="384"/>
      <c r="M11" s="384"/>
      <c r="N11" s="384"/>
      <c r="O11" s="384"/>
      <c r="P11" s="384"/>
      <c r="Q11" s="384"/>
      <c r="R11" s="384"/>
      <c r="S11" s="384"/>
      <c r="T11" s="384"/>
      <c r="U11" s="384"/>
      <c r="V11" s="384"/>
      <c r="W11" s="384"/>
      <c r="X11" s="384"/>
      <c r="Y11" s="385"/>
      <c r="Z11" s="412"/>
      <c r="AA11" s="384"/>
      <c r="AB11" s="384"/>
      <c r="AC11" s="384"/>
      <c r="AD11" s="384"/>
      <c r="AE11" s="384"/>
      <c r="AF11" s="384"/>
      <c r="AG11" s="384"/>
      <c r="AH11" s="384"/>
      <c r="AI11" s="384"/>
      <c r="AJ11" s="384"/>
      <c r="AK11" s="384"/>
      <c r="AL11" s="384"/>
      <c r="AM11" s="384"/>
      <c r="AN11" s="384"/>
      <c r="AO11" s="384"/>
      <c r="AP11" s="384"/>
      <c r="AQ11" s="384"/>
      <c r="AR11" s="384"/>
      <c r="AS11" s="410"/>
      <c r="AT11" s="195"/>
    </row>
    <row r="12" spans="1:46" s="187" customFormat="1" ht="39.9" customHeight="1" x14ac:dyDescent="0.3">
      <c r="A12" s="199"/>
      <c r="B12" s="454" t="s">
        <v>102</v>
      </c>
      <c r="C12" s="453" t="s">
        <v>0</v>
      </c>
      <c r="D12" s="360" t="s">
        <v>1</v>
      </c>
      <c r="E12" s="360"/>
      <c r="F12" s="386"/>
      <c r="G12" s="386"/>
      <c r="H12" s="386"/>
      <c r="I12" s="386"/>
      <c r="J12" s="386"/>
      <c r="K12" s="386"/>
      <c r="L12" s="386"/>
      <c r="M12" s="386"/>
      <c r="N12" s="386"/>
      <c r="O12" s="386"/>
      <c r="P12" s="386"/>
      <c r="Q12" s="386"/>
      <c r="R12" s="386"/>
      <c r="S12" s="386"/>
      <c r="T12" s="386"/>
      <c r="U12" s="386"/>
      <c r="V12" s="386"/>
      <c r="W12" s="386"/>
      <c r="X12" s="386"/>
      <c r="Y12" s="386"/>
      <c r="Z12" s="407"/>
      <c r="AA12" s="386"/>
      <c r="AB12" s="386"/>
      <c r="AC12" s="386"/>
      <c r="AD12" s="386"/>
      <c r="AE12" s="386"/>
      <c r="AF12" s="386"/>
      <c r="AG12" s="386"/>
      <c r="AH12" s="386"/>
      <c r="AI12" s="386"/>
      <c r="AJ12" s="386"/>
      <c r="AK12" s="386"/>
      <c r="AL12" s="386"/>
      <c r="AM12" s="386"/>
      <c r="AN12" s="386"/>
      <c r="AO12" s="386"/>
      <c r="AP12" s="386"/>
      <c r="AQ12" s="386"/>
      <c r="AR12" s="405"/>
      <c r="AS12" s="406"/>
      <c r="AT12" s="195"/>
    </row>
    <row r="13" spans="1:46" s="187" customFormat="1" ht="39.9" customHeight="1" x14ac:dyDescent="0.3">
      <c r="A13" s="199"/>
      <c r="B13" s="454"/>
      <c r="C13" s="453"/>
      <c r="D13" s="360" t="s">
        <v>2</v>
      </c>
      <c r="E13" s="360"/>
      <c r="F13" s="386"/>
      <c r="G13" s="386"/>
      <c r="H13" s="386"/>
      <c r="I13" s="386"/>
      <c r="J13" s="386"/>
      <c r="K13" s="386"/>
      <c r="L13" s="386"/>
      <c r="M13" s="386"/>
      <c r="N13" s="386"/>
      <c r="O13" s="386"/>
      <c r="P13" s="386"/>
      <c r="Q13" s="386"/>
      <c r="R13" s="386"/>
      <c r="S13" s="386"/>
      <c r="T13" s="386"/>
      <c r="U13" s="386"/>
      <c r="V13" s="386"/>
      <c r="W13" s="386"/>
      <c r="X13" s="386"/>
      <c r="Y13" s="386"/>
      <c r="Z13" s="407"/>
      <c r="AA13" s="386"/>
      <c r="AB13" s="386"/>
      <c r="AC13" s="386"/>
      <c r="AD13" s="386"/>
      <c r="AE13" s="386"/>
      <c r="AF13" s="386"/>
      <c r="AG13" s="386"/>
      <c r="AH13" s="386"/>
      <c r="AI13" s="386"/>
      <c r="AJ13" s="386"/>
      <c r="AK13" s="386"/>
      <c r="AL13" s="386"/>
      <c r="AM13" s="386"/>
      <c r="AN13" s="386"/>
      <c r="AO13" s="386"/>
      <c r="AP13" s="386"/>
      <c r="AQ13" s="386"/>
      <c r="AR13" s="405"/>
      <c r="AS13" s="406"/>
      <c r="AT13" s="195"/>
    </row>
    <row r="14" spans="1:46" s="187" customFormat="1" ht="39.9" customHeight="1" x14ac:dyDescent="0.3">
      <c r="A14" s="199"/>
      <c r="B14" s="454"/>
      <c r="C14" s="453"/>
      <c r="D14" s="360" t="s">
        <v>3</v>
      </c>
      <c r="E14" s="360"/>
      <c r="F14" s="386"/>
      <c r="G14" s="386"/>
      <c r="H14" s="386"/>
      <c r="I14" s="386"/>
      <c r="J14" s="386"/>
      <c r="K14" s="386"/>
      <c r="L14" s="386"/>
      <c r="M14" s="386"/>
      <c r="N14" s="386"/>
      <c r="O14" s="386"/>
      <c r="P14" s="386"/>
      <c r="Q14" s="386"/>
      <c r="R14" s="386"/>
      <c r="S14" s="386"/>
      <c r="T14" s="386"/>
      <c r="U14" s="386"/>
      <c r="V14" s="386"/>
      <c r="W14" s="386"/>
      <c r="X14" s="386"/>
      <c r="Y14" s="386"/>
      <c r="Z14" s="407"/>
      <c r="AA14" s="386"/>
      <c r="AB14" s="386"/>
      <c r="AC14" s="386"/>
      <c r="AD14" s="386"/>
      <c r="AE14" s="386"/>
      <c r="AF14" s="386"/>
      <c r="AG14" s="386"/>
      <c r="AH14" s="386"/>
      <c r="AI14" s="386"/>
      <c r="AJ14" s="386"/>
      <c r="AK14" s="386"/>
      <c r="AL14" s="386"/>
      <c r="AM14" s="386"/>
      <c r="AN14" s="386"/>
      <c r="AO14" s="386"/>
      <c r="AP14" s="386"/>
      <c r="AQ14" s="386"/>
      <c r="AR14" s="405"/>
      <c r="AS14" s="406"/>
      <c r="AT14" s="195"/>
    </row>
    <row r="15" spans="1:46" s="187" customFormat="1" ht="39.9" customHeight="1" x14ac:dyDescent="0.3">
      <c r="A15" s="199"/>
      <c r="B15" s="454"/>
      <c r="C15" s="453"/>
      <c r="D15" s="360" t="s">
        <v>24</v>
      </c>
      <c r="E15" s="360"/>
      <c r="F15" s="386"/>
      <c r="G15" s="386"/>
      <c r="H15" s="386"/>
      <c r="I15" s="386"/>
      <c r="J15" s="386"/>
      <c r="K15" s="386"/>
      <c r="L15" s="386"/>
      <c r="M15" s="386"/>
      <c r="N15" s="386"/>
      <c r="O15" s="386"/>
      <c r="P15" s="386"/>
      <c r="Q15" s="386"/>
      <c r="R15" s="386"/>
      <c r="S15" s="386"/>
      <c r="T15" s="386"/>
      <c r="U15" s="386"/>
      <c r="V15" s="386"/>
      <c r="W15" s="386"/>
      <c r="X15" s="386"/>
      <c r="Y15" s="386"/>
      <c r="Z15" s="407"/>
      <c r="AA15" s="386"/>
      <c r="AB15" s="386"/>
      <c r="AC15" s="386"/>
      <c r="AD15" s="386"/>
      <c r="AE15" s="386"/>
      <c r="AF15" s="386"/>
      <c r="AG15" s="386"/>
      <c r="AH15" s="386"/>
      <c r="AI15" s="386"/>
      <c r="AJ15" s="386"/>
      <c r="AK15" s="386"/>
      <c r="AL15" s="386"/>
      <c r="AM15" s="386"/>
      <c r="AN15" s="386"/>
      <c r="AO15" s="386"/>
      <c r="AP15" s="386"/>
      <c r="AQ15" s="386"/>
      <c r="AR15" s="405"/>
      <c r="AS15" s="406"/>
      <c r="AT15" s="195"/>
    </row>
    <row r="16" spans="1:46" s="187" customFormat="1" ht="39.9" customHeight="1" x14ac:dyDescent="0.3">
      <c r="A16" s="199"/>
      <c r="B16" s="454"/>
      <c r="C16" s="453"/>
      <c r="D16" s="360" t="s">
        <v>4</v>
      </c>
      <c r="E16" s="360"/>
      <c r="F16" s="386"/>
      <c r="G16" s="386"/>
      <c r="H16" s="386"/>
      <c r="I16" s="386"/>
      <c r="J16" s="386"/>
      <c r="K16" s="386"/>
      <c r="L16" s="386"/>
      <c r="M16" s="386"/>
      <c r="N16" s="386"/>
      <c r="O16" s="386"/>
      <c r="P16" s="386"/>
      <c r="Q16" s="386"/>
      <c r="R16" s="386"/>
      <c r="S16" s="386"/>
      <c r="T16" s="386"/>
      <c r="U16" s="386"/>
      <c r="V16" s="386"/>
      <c r="W16" s="386"/>
      <c r="X16" s="386"/>
      <c r="Y16" s="386"/>
      <c r="Z16" s="407"/>
      <c r="AA16" s="386"/>
      <c r="AB16" s="386"/>
      <c r="AC16" s="386"/>
      <c r="AD16" s="386"/>
      <c r="AE16" s="386"/>
      <c r="AF16" s="386"/>
      <c r="AG16" s="386"/>
      <c r="AH16" s="386"/>
      <c r="AI16" s="386"/>
      <c r="AJ16" s="386"/>
      <c r="AK16" s="386"/>
      <c r="AL16" s="386"/>
      <c r="AM16" s="386"/>
      <c r="AN16" s="386"/>
      <c r="AO16" s="386"/>
      <c r="AP16" s="386"/>
      <c r="AQ16" s="386"/>
      <c r="AR16" s="405"/>
      <c r="AS16" s="406"/>
      <c r="AT16" s="195"/>
    </row>
    <row r="17" spans="1:58" s="187" customFormat="1" ht="39.9" customHeight="1" x14ac:dyDescent="0.3">
      <c r="A17" s="199"/>
      <c r="B17" s="454"/>
      <c r="C17" s="453"/>
      <c r="D17" s="430" t="s">
        <v>292</v>
      </c>
      <c r="E17" s="430"/>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6"/>
      <c r="AT17" s="195"/>
    </row>
    <row r="18" spans="1:58" s="187" customFormat="1" ht="39.9" customHeight="1" x14ac:dyDescent="0.3">
      <c r="A18" s="199"/>
      <c r="B18" s="454"/>
      <c r="C18" s="453"/>
      <c r="D18" s="430" t="s">
        <v>293</v>
      </c>
      <c r="E18" s="430"/>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6"/>
      <c r="AT18" s="195"/>
    </row>
    <row r="19" spans="1:58" s="187" customFormat="1" ht="39.9" customHeight="1" x14ac:dyDescent="0.3">
      <c r="A19" s="199"/>
      <c r="B19" s="454"/>
      <c r="C19" s="379" t="s">
        <v>148</v>
      </c>
      <c r="D19" s="379"/>
      <c r="E19" s="379"/>
      <c r="F19" s="381"/>
      <c r="G19" s="381"/>
      <c r="H19" s="380"/>
      <c r="I19" s="380"/>
      <c r="J19" s="380"/>
      <c r="K19" s="380"/>
      <c r="L19" s="380"/>
      <c r="M19" s="380"/>
      <c r="N19" s="380"/>
      <c r="O19" s="380"/>
      <c r="P19" s="380"/>
      <c r="Q19" s="380"/>
      <c r="R19" s="380"/>
      <c r="S19" s="380"/>
      <c r="T19" s="380"/>
      <c r="U19" s="380"/>
      <c r="V19" s="380"/>
      <c r="W19" s="380"/>
      <c r="X19" s="380"/>
      <c r="Y19" s="380"/>
      <c r="Z19" s="404"/>
      <c r="AA19" s="381"/>
      <c r="AB19" s="380"/>
      <c r="AC19" s="380"/>
      <c r="AD19" s="380"/>
      <c r="AE19" s="380"/>
      <c r="AF19" s="380"/>
      <c r="AG19" s="380"/>
      <c r="AH19" s="380"/>
      <c r="AI19" s="380"/>
      <c r="AJ19" s="380"/>
      <c r="AK19" s="380"/>
      <c r="AL19" s="380"/>
      <c r="AM19" s="380"/>
      <c r="AN19" s="380"/>
      <c r="AO19" s="380"/>
      <c r="AP19" s="380"/>
      <c r="AQ19" s="380"/>
      <c r="AR19" s="380"/>
      <c r="AS19" s="402"/>
      <c r="AT19" s="195"/>
    </row>
    <row r="20" spans="1:58" s="187" customFormat="1" ht="39.9" customHeight="1" x14ac:dyDescent="0.3">
      <c r="A20" s="199"/>
      <c r="B20" s="454"/>
      <c r="C20" s="456" t="s">
        <v>127</v>
      </c>
      <c r="D20" s="456"/>
      <c r="E20" s="456"/>
      <c r="F20" s="380"/>
      <c r="G20" s="380"/>
      <c r="H20" s="380"/>
      <c r="I20" s="380"/>
      <c r="J20" s="380"/>
      <c r="K20" s="380"/>
      <c r="L20" s="380"/>
      <c r="M20" s="380"/>
      <c r="N20" s="380"/>
      <c r="O20" s="380"/>
      <c r="P20" s="380"/>
      <c r="Q20" s="380"/>
      <c r="R20" s="380"/>
      <c r="S20" s="380"/>
      <c r="T20" s="380"/>
      <c r="U20" s="380"/>
      <c r="V20" s="380"/>
      <c r="W20" s="380"/>
      <c r="X20" s="380"/>
      <c r="Y20" s="380"/>
      <c r="Z20" s="403"/>
      <c r="AA20" s="380"/>
      <c r="AB20" s="380"/>
      <c r="AC20" s="380"/>
      <c r="AD20" s="380"/>
      <c r="AE20" s="380"/>
      <c r="AF20" s="380"/>
      <c r="AG20" s="380"/>
      <c r="AH20" s="380"/>
      <c r="AI20" s="380"/>
      <c r="AJ20" s="380"/>
      <c r="AK20" s="380"/>
      <c r="AL20" s="380"/>
      <c r="AM20" s="380"/>
      <c r="AN20" s="380"/>
      <c r="AO20" s="380"/>
      <c r="AP20" s="380"/>
      <c r="AQ20" s="380"/>
      <c r="AR20" s="380"/>
      <c r="AS20" s="402"/>
      <c r="AT20" s="195"/>
    </row>
    <row r="21" spans="1:58" s="187" customFormat="1" ht="39.9" customHeight="1" x14ac:dyDescent="0.3">
      <c r="A21" s="199"/>
      <c r="B21" s="455"/>
      <c r="C21" s="388" t="s">
        <v>220</v>
      </c>
      <c r="D21" s="388"/>
      <c r="E21" s="388"/>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195"/>
    </row>
    <row r="22" spans="1:58" s="196" customFormat="1" ht="4.5" customHeight="1" thickBot="1" x14ac:dyDescent="0.3">
      <c r="A22" s="199"/>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195"/>
    </row>
    <row r="23" spans="1:58" s="187" customFormat="1" ht="49.5" customHeight="1" thickTop="1" x14ac:dyDescent="0.3">
      <c r="A23" s="199"/>
      <c r="B23" s="369" t="s">
        <v>97</v>
      </c>
      <c r="C23" s="372" t="s">
        <v>245</v>
      </c>
      <c r="D23" s="378" t="s">
        <v>249</v>
      </c>
      <c r="E23" s="378"/>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30"/>
      <c r="AS23" s="331"/>
      <c r="AT23" s="195"/>
    </row>
    <row r="24" spans="1:58" s="197" customFormat="1" ht="49.5" customHeight="1" thickBot="1" x14ac:dyDescent="0.35">
      <c r="A24" s="199"/>
      <c r="B24" s="370"/>
      <c r="C24" s="373"/>
      <c r="D24" s="396" t="s">
        <v>247</v>
      </c>
      <c r="E24" s="397"/>
      <c r="F24" s="336"/>
      <c r="G24" s="337"/>
      <c r="H24" s="336"/>
      <c r="I24" s="337"/>
      <c r="J24" s="336"/>
      <c r="K24" s="337"/>
      <c r="L24" s="336"/>
      <c r="M24" s="337"/>
      <c r="N24" s="336"/>
      <c r="O24" s="337"/>
      <c r="P24" s="336"/>
      <c r="Q24" s="337"/>
      <c r="R24" s="336"/>
      <c r="S24" s="337"/>
      <c r="T24" s="336"/>
      <c r="U24" s="337"/>
      <c r="V24" s="336"/>
      <c r="W24" s="337"/>
      <c r="X24" s="336"/>
      <c r="Y24" s="337"/>
      <c r="Z24" s="336"/>
      <c r="AA24" s="337"/>
      <c r="AB24" s="336"/>
      <c r="AC24" s="337"/>
      <c r="AD24" s="336"/>
      <c r="AE24" s="337"/>
      <c r="AF24" s="336"/>
      <c r="AG24" s="337"/>
      <c r="AH24" s="336"/>
      <c r="AI24" s="337"/>
      <c r="AJ24" s="336"/>
      <c r="AK24" s="337"/>
      <c r="AL24" s="336"/>
      <c r="AM24" s="337"/>
      <c r="AN24" s="336"/>
      <c r="AO24" s="337"/>
      <c r="AP24" s="336"/>
      <c r="AQ24" s="337"/>
      <c r="AR24" s="367"/>
      <c r="AS24" s="391"/>
      <c r="AT24" s="195"/>
      <c r="AU24" s="187"/>
      <c r="AV24" s="187"/>
      <c r="AW24" s="187"/>
      <c r="AX24" s="187"/>
      <c r="AY24" s="187"/>
      <c r="AZ24" s="187"/>
      <c r="BA24" s="187"/>
      <c r="BB24" s="187"/>
      <c r="BC24" s="187"/>
      <c r="BD24" s="187"/>
      <c r="BE24" s="187"/>
    </row>
    <row r="25" spans="1:58" s="187" customFormat="1" ht="60" customHeight="1" thickTop="1" thickBot="1" x14ac:dyDescent="0.35">
      <c r="A25" s="199"/>
      <c r="B25" s="371"/>
      <c r="C25" s="374"/>
      <c r="D25" s="392" t="s">
        <v>246</v>
      </c>
      <c r="E25" s="393"/>
      <c r="F25" s="332">
        <f>SUM(F23+F24)</f>
        <v>0</v>
      </c>
      <c r="G25" s="333"/>
      <c r="H25" s="332">
        <f>SUM(H23+H24)</f>
        <v>0</v>
      </c>
      <c r="I25" s="333"/>
      <c r="J25" s="332">
        <f>SUM(J23+J24)</f>
        <v>0</v>
      </c>
      <c r="K25" s="333"/>
      <c r="L25" s="332">
        <f>SUM(L23+L24)</f>
        <v>0</v>
      </c>
      <c r="M25" s="333"/>
      <c r="N25" s="332">
        <f>SUM(N23+N24)</f>
        <v>0</v>
      </c>
      <c r="O25" s="333"/>
      <c r="P25" s="332">
        <f>SUM(P23+P24)</f>
        <v>0</v>
      </c>
      <c r="Q25" s="333"/>
      <c r="R25" s="332">
        <f>SUM(R23+R24)</f>
        <v>0</v>
      </c>
      <c r="S25" s="333"/>
      <c r="T25" s="332">
        <f>SUM(T23+T24)</f>
        <v>0</v>
      </c>
      <c r="U25" s="333"/>
      <c r="V25" s="332">
        <f>SUM(V23+V24)</f>
        <v>0</v>
      </c>
      <c r="W25" s="333"/>
      <c r="X25" s="332">
        <f>SUM(X23+X24)</f>
        <v>0</v>
      </c>
      <c r="Y25" s="333"/>
      <c r="Z25" s="332">
        <f>SUM(Z23+Z24)</f>
        <v>0</v>
      </c>
      <c r="AA25" s="333"/>
      <c r="AB25" s="332">
        <f>SUM(AB23+AB24)</f>
        <v>0</v>
      </c>
      <c r="AC25" s="333"/>
      <c r="AD25" s="332">
        <f>SUM(AD23+AD24)</f>
        <v>0</v>
      </c>
      <c r="AE25" s="333"/>
      <c r="AF25" s="332">
        <f>SUM(AF23+AF24)</f>
        <v>0</v>
      </c>
      <c r="AG25" s="333"/>
      <c r="AH25" s="332">
        <f>SUM(AH23+AH24)</f>
        <v>0</v>
      </c>
      <c r="AI25" s="333"/>
      <c r="AJ25" s="332">
        <f>SUM(AJ23+AJ24)</f>
        <v>0</v>
      </c>
      <c r="AK25" s="333"/>
      <c r="AL25" s="332">
        <f>SUM(AL23+AL24)</f>
        <v>0</v>
      </c>
      <c r="AM25" s="333"/>
      <c r="AN25" s="332">
        <f>SUM(AN23+AN24)</f>
        <v>0</v>
      </c>
      <c r="AO25" s="333"/>
      <c r="AP25" s="332">
        <f>SUM(AP23+AP24)</f>
        <v>0</v>
      </c>
      <c r="AQ25" s="333"/>
      <c r="AR25" s="334">
        <f>SUM(AR23+AR24)</f>
        <v>0</v>
      </c>
      <c r="AS25" s="335"/>
      <c r="AT25" s="195"/>
    </row>
    <row r="26" spans="1:58" s="202" customFormat="1" ht="6" customHeight="1" thickTop="1" thickBot="1" x14ac:dyDescent="0.3">
      <c r="A26" s="199"/>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195"/>
      <c r="AU26" s="196"/>
      <c r="AV26" s="196"/>
      <c r="AW26" s="196"/>
      <c r="AX26" s="196"/>
      <c r="AY26" s="196"/>
      <c r="AZ26" s="196"/>
      <c r="BA26" s="196"/>
      <c r="BB26" s="196"/>
      <c r="BC26" s="196"/>
      <c r="BD26" s="196"/>
      <c r="BE26" s="196"/>
      <c r="BF26" s="198"/>
    </row>
    <row r="27" spans="1:58" s="187" customFormat="1" ht="50.1" customHeight="1" thickTop="1" x14ac:dyDescent="0.3">
      <c r="A27" s="199"/>
      <c r="B27" s="447" t="s">
        <v>98</v>
      </c>
      <c r="C27" s="399" t="s">
        <v>114</v>
      </c>
      <c r="D27" s="361" t="s">
        <v>248</v>
      </c>
      <c r="E27" s="362"/>
      <c r="F27" s="338"/>
      <c r="G27" s="339"/>
      <c r="H27" s="338"/>
      <c r="I27" s="339"/>
      <c r="J27" s="338"/>
      <c r="K27" s="339"/>
      <c r="L27" s="338"/>
      <c r="M27" s="339"/>
      <c r="N27" s="338"/>
      <c r="O27" s="339"/>
      <c r="P27" s="338"/>
      <c r="Q27" s="339"/>
      <c r="R27" s="338"/>
      <c r="S27" s="339"/>
      <c r="T27" s="338"/>
      <c r="U27" s="339"/>
      <c r="V27" s="338"/>
      <c r="W27" s="339"/>
      <c r="X27" s="338"/>
      <c r="Y27" s="339"/>
      <c r="Z27" s="338"/>
      <c r="AA27" s="339"/>
      <c r="AB27" s="338"/>
      <c r="AC27" s="339"/>
      <c r="AD27" s="338"/>
      <c r="AE27" s="339"/>
      <c r="AF27" s="338"/>
      <c r="AG27" s="339"/>
      <c r="AH27" s="338"/>
      <c r="AI27" s="339"/>
      <c r="AJ27" s="338"/>
      <c r="AK27" s="339"/>
      <c r="AL27" s="338"/>
      <c r="AM27" s="339"/>
      <c r="AN27" s="338"/>
      <c r="AO27" s="339"/>
      <c r="AP27" s="338"/>
      <c r="AQ27" s="339"/>
      <c r="AR27" s="338"/>
      <c r="AS27" s="340"/>
      <c r="AT27" s="195"/>
    </row>
    <row r="28" spans="1:58" s="187" customFormat="1" ht="50.1" customHeight="1" x14ac:dyDescent="0.3">
      <c r="A28" s="199"/>
      <c r="B28" s="448"/>
      <c r="C28" s="400"/>
      <c r="D28" s="396" t="s">
        <v>115</v>
      </c>
      <c r="E28" s="397"/>
      <c r="F28" s="336"/>
      <c r="G28" s="337"/>
      <c r="H28" s="336"/>
      <c r="I28" s="337"/>
      <c r="J28" s="336"/>
      <c r="K28" s="337"/>
      <c r="L28" s="336"/>
      <c r="M28" s="337"/>
      <c r="N28" s="336"/>
      <c r="O28" s="337"/>
      <c r="P28" s="336"/>
      <c r="Q28" s="337"/>
      <c r="R28" s="336"/>
      <c r="S28" s="337"/>
      <c r="T28" s="336"/>
      <c r="U28" s="337"/>
      <c r="V28" s="336"/>
      <c r="W28" s="337"/>
      <c r="X28" s="336"/>
      <c r="Y28" s="337"/>
      <c r="Z28" s="336"/>
      <c r="AA28" s="337"/>
      <c r="AB28" s="336"/>
      <c r="AC28" s="337"/>
      <c r="AD28" s="336"/>
      <c r="AE28" s="337"/>
      <c r="AF28" s="336"/>
      <c r="AG28" s="337"/>
      <c r="AH28" s="336"/>
      <c r="AI28" s="337"/>
      <c r="AJ28" s="336"/>
      <c r="AK28" s="337"/>
      <c r="AL28" s="336"/>
      <c r="AM28" s="337"/>
      <c r="AN28" s="336"/>
      <c r="AO28" s="337"/>
      <c r="AP28" s="336"/>
      <c r="AQ28" s="337"/>
      <c r="AR28" s="336"/>
      <c r="AS28" s="343"/>
      <c r="AT28" s="195"/>
    </row>
    <row r="29" spans="1:58" s="187" customFormat="1" ht="50.1" customHeight="1" x14ac:dyDescent="0.3">
      <c r="A29" s="199"/>
      <c r="B29" s="448"/>
      <c r="C29" s="400"/>
      <c r="D29" s="396" t="s">
        <v>116</v>
      </c>
      <c r="E29" s="397"/>
      <c r="F29" s="336"/>
      <c r="G29" s="337"/>
      <c r="H29" s="336"/>
      <c r="I29" s="337"/>
      <c r="J29" s="336"/>
      <c r="K29" s="337"/>
      <c r="L29" s="336"/>
      <c r="M29" s="337"/>
      <c r="N29" s="336"/>
      <c r="O29" s="337"/>
      <c r="P29" s="336"/>
      <c r="Q29" s="337"/>
      <c r="R29" s="336"/>
      <c r="S29" s="337"/>
      <c r="T29" s="336"/>
      <c r="U29" s="337"/>
      <c r="V29" s="336"/>
      <c r="W29" s="337"/>
      <c r="X29" s="336"/>
      <c r="Y29" s="337"/>
      <c r="Z29" s="336"/>
      <c r="AA29" s="337"/>
      <c r="AB29" s="336"/>
      <c r="AC29" s="337"/>
      <c r="AD29" s="336"/>
      <c r="AE29" s="337"/>
      <c r="AF29" s="336"/>
      <c r="AG29" s="337"/>
      <c r="AH29" s="336"/>
      <c r="AI29" s="337"/>
      <c r="AJ29" s="336"/>
      <c r="AK29" s="337"/>
      <c r="AL29" s="336"/>
      <c r="AM29" s="337"/>
      <c r="AN29" s="336"/>
      <c r="AO29" s="337"/>
      <c r="AP29" s="336"/>
      <c r="AQ29" s="337"/>
      <c r="AR29" s="336"/>
      <c r="AS29" s="343"/>
      <c r="AT29" s="195"/>
    </row>
    <row r="30" spans="1:58" s="187" customFormat="1" ht="60" customHeight="1" thickBot="1" x14ac:dyDescent="0.35">
      <c r="A30" s="199"/>
      <c r="B30" s="449"/>
      <c r="C30" s="401"/>
      <c r="D30" s="421" t="s">
        <v>163</v>
      </c>
      <c r="E30" s="422"/>
      <c r="F30" s="389">
        <f>SUM(F28+F29+F27)</f>
        <v>0</v>
      </c>
      <c r="G30" s="390"/>
      <c r="H30" s="389">
        <f t="shared" ref="H30" si="0">SUM(H28+H29+H27)</f>
        <v>0</v>
      </c>
      <c r="I30" s="390"/>
      <c r="J30" s="389">
        <f t="shared" ref="J30" si="1">SUM(J28+J29+J27)</f>
        <v>0</v>
      </c>
      <c r="K30" s="390"/>
      <c r="L30" s="389">
        <f t="shared" ref="L30" si="2">SUM(L28+L29+L27)</f>
        <v>0</v>
      </c>
      <c r="M30" s="390"/>
      <c r="N30" s="389">
        <f t="shared" ref="N30" si="3">SUM(N28+N29+N27)</f>
        <v>0</v>
      </c>
      <c r="O30" s="390"/>
      <c r="P30" s="389">
        <f t="shared" ref="P30" si="4">SUM(P28+P29+P27)</f>
        <v>0</v>
      </c>
      <c r="Q30" s="390"/>
      <c r="R30" s="389">
        <f t="shared" ref="R30" si="5">SUM(R28+R29+R27)</f>
        <v>0</v>
      </c>
      <c r="S30" s="390"/>
      <c r="T30" s="389">
        <f t="shared" ref="T30" si="6">SUM(T28+T29+T27)</f>
        <v>0</v>
      </c>
      <c r="U30" s="390"/>
      <c r="V30" s="389">
        <f t="shared" ref="V30" si="7">SUM(V28+V29+V27)</f>
        <v>0</v>
      </c>
      <c r="W30" s="390"/>
      <c r="X30" s="389">
        <f t="shared" ref="X30" si="8">SUM(X28+X29+X27)</f>
        <v>0</v>
      </c>
      <c r="Y30" s="390"/>
      <c r="Z30" s="389">
        <f t="shared" ref="Z30" si="9">SUM(Z28+Z29+Z27)</f>
        <v>0</v>
      </c>
      <c r="AA30" s="390"/>
      <c r="AB30" s="389">
        <f t="shared" ref="AB30" si="10">SUM(AB28+AB29+AB27)</f>
        <v>0</v>
      </c>
      <c r="AC30" s="390"/>
      <c r="AD30" s="389">
        <f t="shared" ref="AD30" si="11">SUM(AD28+AD29+AD27)</f>
        <v>0</v>
      </c>
      <c r="AE30" s="390"/>
      <c r="AF30" s="389">
        <f t="shared" ref="AF30" si="12">SUM(AF28+AF29+AF27)</f>
        <v>0</v>
      </c>
      <c r="AG30" s="390"/>
      <c r="AH30" s="389">
        <f t="shared" ref="AH30" si="13">SUM(AH28+AH29+AH27)</f>
        <v>0</v>
      </c>
      <c r="AI30" s="390"/>
      <c r="AJ30" s="389">
        <f t="shared" ref="AJ30" si="14">SUM(AJ28+AJ29+AJ27)</f>
        <v>0</v>
      </c>
      <c r="AK30" s="390"/>
      <c r="AL30" s="389">
        <f t="shared" ref="AL30" si="15">SUM(AL28+AL29+AL27)</f>
        <v>0</v>
      </c>
      <c r="AM30" s="390"/>
      <c r="AN30" s="389">
        <f t="shared" ref="AN30" si="16">SUM(AN28+AN29+AN27)</f>
        <v>0</v>
      </c>
      <c r="AO30" s="390"/>
      <c r="AP30" s="389">
        <f t="shared" ref="AP30" si="17">SUM(AP28+AP29+AP27)</f>
        <v>0</v>
      </c>
      <c r="AQ30" s="390"/>
      <c r="AR30" s="389">
        <f t="shared" ref="AR30" si="18">SUM(AR28+AR29+AR27)</f>
        <v>0</v>
      </c>
      <c r="AS30" s="463"/>
      <c r="AT30" s="195"/>
    </row>
    <row r="31" spans="1:58" s="202" customFormat="1" ht="6" customHeight="1" thickTop="1" thickBot="1" x14ac:dyDescent="0.3">
      <c r="A31" s="199"/>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3"/>
      <c r="AT31" s="195"/>
      <c r="AU31" s="196"/>
      <c r="AV31" s="196"/>
      <c r="AW31" s="196"/>
      <c r="AX31" s="196"/>
      <c r="AY31" s="196"/>
      <c r="AZ31" s="196"/>
      <c r="BA31" s="196"/>
      <c r="BB31" s="196"/>
      <c r="BC31" s="196"/>
      <c r="BD31" s="196"/>
      <c r="BE31" s="196"/>
      <c r="BF31" s="198"/>
    </row>
    <row r="32" spans="1:58" s="187" customFormat="1" ht="39.9" customHeight="1" thickTop="1" x14ac:dyDescent="0.3">
      <c r="A32" s="199"/>
      <c r="B32" s="450" t="s">
        <v>99</v>
      </c>
      <c r="C32" s="357" t="s">
        <v>117</v>
      </c>
      <c r="D32" s="359" t="s">
        <v>1</v>
      </c>
      <c r="E32" s="359"/>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64"/>
      <c r="AT32" s="195"/>
    </row>
    <row r="33" spans="1:58" s="187" customFormat="1" ht="39.9" customHeight="1" x14ac:dyDescent="0.3">
      <c r="A33" s="199"/>
      <c r="B33" s="451"/>
      <c r="C33" s="349"/>
      <c r="D33" s="360" t="s">
        <v>2</v>
      </c>
      <c r="E33" s="360"/>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465"/>
      <c r="AT33" s="195"/>
    </row>
    <row r="34" spans="1:58" s="187" customFormat="1" ht="39.9" customHeight="1" x14ac:dyDescent="0.3">
      <c r="A34" s="199"/>
      <c r="B34" s="451"/>
      <c r="C34" s="349"/>
      <c r="D34" s="360" t="s">
        <v>3</v>
      </c>
      <c r="E34" s="360"/>
      <c r="F34" s="367"/>
      <c r="G34" s="367"/>
      <c r="H34" s="367"/>
      <c r="I34" s="367"/>
      <c r="J34" s="367"/>
      <c r="K34" s="367"/>
      <c r="L34" s="367"/>
      <c r="M34" s="367"/>
      <c r="N34" s="367"/>
      <c r="O34" s="367"/>
      <c r="P34" s="395"/>
      <c r="Q34" s="395"/>
      <c r="R34" s="395"/>
      <c r="S34" s="395"/>
      <c r="T34" s="395"/>
      <c r="U34" s="395"/>
      <c r="V34" s="395"/>
      <c r="W34" s="395"/>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465"/>
      <c r="AT34" s="195"/>
    </row>
    <row r="35" spans="1:58" s="187" customFormat="1" ht="39.9" customHeight="1" x14ac:dyDescent="0.3">
      <c r="A35" s="199"/>
      <c r="B35" s="451"/>
      <c r="C35" s="349"/>
      <c r="D35" s="360" t="s">
        <v>24</v>
      </c>
      <c r="E35" s="360"/>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465"/>
      <c r="AT35" s="195"/>
    </row>
    <row r="36" spans="1:58" s="187" customFormat="1" ht="39.9" customHeight="1" x14ac:dyDescent="0.3">
      <c r="A36" s="199"/>
      <c r="B36" s="451"/>
      <c r="C36" s="349"/>
      <c r="D36" s="360" t="s">
        <v>8</v>
      </c>
      <c r="E36" s="360"/>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465"/>
      <c r="AT36" s="195"/>
    </row>
    <row r="37" spans="1:58" s="187" customFormat="1" ht="39.9" customHeight="1" x14ac:dyDescent="0.3">
      <c r="A37" s="199"/>
      <c r="B37" s="451"/>
      <c r="C37" s="349"/>
      <c r="D37" s="360" t="s">
        <v>7</v>
      </c>
      <c r="E37" s="360"/>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465"/>
      <c r="AT37" s="195"/>
    </row>
    <row r="38" spans="1:58" s="187" customFormat="1" ht="50.1" customHeight="1" x14ac:dyDescent="0.3">
      <c r="A38" s="199"/>
      <c r="B38" s="451"/>
      <c r="C38" s="358"/>
      <c r="D38" s="366" t="s">
        <v>161</v>
      </c>
      <c r="E38" s="366"/>
      <c r="F38" s="394">
        <f>SUM(F32:G37)</f>
        <v>0</v>
      </c>
      <c r="G38" s="394"/>
      <c r="H38" s="394">
        <f t="shared" ref="H38" si="19">SUM(H32:I37)</f>
        <v>0</v>
      </c>
      <c r="I38" s="394"/>
      <c r="J38" s="394">
        <f t="shared" ref="J38" si="20">SUM(J32:K37)</f>
        <v>0</v>
      </c>
      <c r="K38" s="394"/>
      <c r="L38" s="394">
        <f t="shared" ref="L38" si="21">SUM(L32:M37)</f>
        <v>0</v>
      </c>
      <c r="M38" s="394"/>
      <c r="N38" s="394">
        <f t="shared" ref="N38" si="22">SUM(N32:O37)</f>
        <v>0</v>
      </c>
      <c r="O38" s="394"/>
      <c r="P38" s="394">
        <f t="shared" ref="P38" si="23">SUM(P32:Q37)</f>
        <v>0</v>
      </c>
      <c r="Q38" s="394"/>
      <c r="R38" s="394">
        <f t="shared" ref="R38" si="24">SUM(R32:S37)</f>
        <v>0</v>
      </c>
      <c r="S38" s="394"/>
      <c r="T38" s="394">
        <f t="shared" ref="T38" si="25">SUM(T32:U37)</f>
        <v>0</v>
      </c>
      <c r="U38" s="394"/>
      <c r="V38" s="394">
        <f t="shared" ref="V38" si="26">SUM(V32:W37)</f>
        <v>0</v>
      </c>
      <c r="W38" s="394"/>
      <c r="X38" s="394">
        <f t="shared" ref="X38" si="27">SUM(X32:Y37)</f>
        <v>0</v>
      </c>
      <c r="Y38" s="394"/>
      <c r="Z38" s="394">
        <f>SUM(Z32:AA37)</f>
        <v>0</v>
      </c>
      <c r="AA38" s="394"/>
      <c r="AB38" s="394">
        <f t="shared" ref="AB38" si="28">SUM(AB32:AC37)</f>
        <v>0</v>
      </c>
      <c r="AC38" s="394"/>
      <c r="AD38" s="394">
        <f t="shared" ref="AD38" si="29">SUM(AD32:AE37)</f>
        <v>0</v>
      </c>
      <c r="AE38" s="394"/>
      <c r="AF38" s="394">
        <f t="shared" ref="AF38" si="30">SUM(AF32:AG37)</f>
        <v>0</v>
      </c>
      <c r="AG38" s="394"/>
      <c r="AH38" s="394">
        <f t="shared" ref="AH38" si="31">SUM(AH32:AI37)</f>
        <v>0</v>
      </c>
      <c r="AI38" s="394"/>
      <c r="AJ38" s="394">
        <f t="shared" ref="AJ38" si="32">SUM(AJ32:AK37)</f>
        <v>0</v>
      </c>
      <c r="AK38" s="394"/>
      <c r="AL38" s="394">
        <f t="shared" ref="AL38" si="33">SUM(AL32:AM37)</f>
        <v>0</v>
      </c>
      <c r="AM38" s="394"/>
      <c r="AN38" s="394">
        <f t="shared" ref="AN38" si="34">SUM(AN32:AO37)</f>
        <v>0</v>
      </c>
      <c r="AO38" s="394"/>
      <c r="AP38" s="394">
        <f t="shared" ref="AP38" si="35">SUM(AP32:AQ37)</f>
        <v>0</v>
      </c>
      <c r="AQ38" s="394"/>
      <c r="AR38" s="394">
        <f t="shared" ref="AR38" si="36">SUM(AR32:AS37)</f>
        <v>0</v>
      </c>
      <c r="AS38" s="466"/>
      <c r="AT38" s="195"/>
    </row>
    <row r="39" spans="1:58" s="187" customFormat="1" ht="39.9" customHeight="1" x14ac:dyDescent="0.3">
      <c r="A39" s="199"/>
      <c r="B39" s="451"/>
      <c r="C39" s="348" t="s">
        <v>118</v>
      </c>
      <c r="D39" s="360" t="s">
        <v>1</v>
      </c>
      <c r="E39" s="360"/>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465"/>
      <c r="AT39" s="195"/>
    </row>
    <row r="40" spans="1:58" s="187" customFormat="1" ht="39.9" customHeight="1" x14ac:dyDescent="0.3">
      <c r="A40" s="199"/>
      <c r="B40" s="451"/>
      <c r="C40" s="349"/>
      <c r="D40" s="360" t="s">
        <v>2</v>
      </c>
      <c r="E40" s="360"/>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465"/>
      <c r="AT40" s="195"/>
    </row>
    <row r="41" spans="1:58" s="187" customFormat="1" ht="39.9" customHeight="1" x14ac:dyDescent="0.3">
      <c r="A41" s="199"/>
      <c r="B41" s="451"/>
      <c r="C41" s="349"/>
      <c r="D41" s="360" t="s">
        <v>3</v>
      </c>
      <c r="E41" s="360"/>
      <c r="F41" s="367"/>
      <c r="G41" s="367"/>
      <c r="H41" s="367"/>
      <c r="I41" s="367"/>
      <c r="J41" s="367"/>
      <c r="K41" s="367"/>
      <c r="L41" s="367"/>
      <c r="M41" s="367"/>
      <c r="N41" s="367"/>
      <c r="O41" s="367"/>
      <c r="P41" s="395"/>
      <c r="Q41" s="395"/>
      <c r="R41" s="395"/>
      <c r="S41" s="395"/>
      <c r="T41" s="395"/>
      <c r="U41" s="395"/>
      <c r="V41" s="395"/>
      <c r="W41" s="395"/>
      <c r="X41" s="395"/>
      <c r="Y41" s="395"/>
      <c r="Z41" s="367"/>
      <c r="AA41" s="367"/>
      <c r="AB41" s="367"/>
      <c r="AC41" s="367"/>
      <c r="AD41" s="367"/>
      <c r="AE41" s="367"/>
      <c r="AF41" s="367"/>
      <c r="AG41" s="367"/>
      <c r="AH41" s="367"/>
      <c r="AI41" s="367"/>
      <c r="AJ41" s="395"/>
      <c r="AK41" s="395"/>
      <c r="AL41" s="395"/>
      <c r="AM41" s="395"/>
      <c r="AN41" s="395"/>
      <c r="AO41" s="395"/>
      <c r="AP41" s="395"/>
      <c r="AQ41" s="395"/>
      <c r="AR41" s="395"/>
      <c r="AS41" s="467"/>
      <c r="AT41" s="195"/>
    </row>
    <row r="42" spans="1:58" s="187" customFormat="1" ht="39.9" customHeight="1" x14ac:dyDescent="0.3">
      <c r="A42" s="199"/>
      <c r="B42" s="451"/>
      <c r="C42" s="349"/>
      <c r="D42" s="360" t="s">
        <v>24</v>
      </c>
      <c r="E42" s="360"/>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465"/>
      <c r="AT42" s="195"/>
    </row>
    <row r="43" spans="1:58" s="187" customFormat="1" ht="39.9" customHeight="1" x14ac:dyDescent="0.3">
      <c r="A43" s="199"/>
      <c r="B43" s="451"/>
      <c r="C43" s="349"/>
      <c r="D43" s="360" t="s">
        <v>8</v>
      </c>
      <c r="E43" s="360"/>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465"/>
      <c r="AT43" s="195"/>
    </row>
    <row r="44" spans="1:58" s="187" customFormat="1" ht="39.75" customHeight="1" x14ac:dyDescent="0.3">
      <c r="A44" s="199"/>
      <c r="B44" s="451"/>
      <c r="C44" s="349"/>
      <c r="D44" s="360" t="s">
        <v>7</v>
      </c>
      <c r="E44" s="360"/>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465"/>
      <c r="AT44" s="195"/>
    </row>
    <row r="45" spans="1:58" s="187" customFormat="1" ht="49.5" customHeight="1" x14ac:dyDescent="0.3">
      <c r="A45" s="199"/>
      <c r="B45" s="451"/>
      <c r="C45" s="349"/>
      <c r="D45" s="366" t="s">
        <v>162</v>
      </c>
      <c r="E45" s="366"/>
      <c r="F45" s="394">
        <f>SUM(F39:G44)</f>
        <v>0</v>
      </c>
      <c r="G45" s="394"/>
      <c r="H45" s="394">
        <f t="shared" ref="H45" si="37">SUM(H39:I44)</f>
        <v>0</v>
      </c>
      <c r="I45" s="394"/>
      <c r="J45" s="394">
        <f t="shared" ref="J45" si="38">SUM(J39:K44)</f>
        <v>0</v>
      </c>
      <c r="K45" s="394"/>
      <c r="L45" s="394">
        <f t="shared" ref="L45" si="39">SUM(L39:M44)</f>
        <v>0</v>
      </c>
      <c r="M45" s="394"/>
      <c r="N45" s="394">
        <f t="shared" ref="N45" si="40">SUM(N39:O44)</f>
        <v>0</v>
      </c>
      <c r="O45" s="394"/>
      <c r="P45" s="394">
        <f t="shared" ref="P45" si="41">SUM(P39:Q44)</f>
        <v>0</v>
      </c>
      <c r="Q45" s="394"/>
      <c r="R45" s="394">
        <f t="shared" ref="R45" si="42">SUM(R39:S44)</f>
        <v>0</v>
      </c>
      <c r="S45" s="394"/>
      <c r="T45" s="394">
        <f t="shared" ref="T45" si="43">SUM(T39:U44)</f>
        <v>0</v>
      </c>
      <c r="U45" s="394"/>
      <c r="V45" s="394">
        <f t="shared" ref="V45" si="44">SUM(V39:W44)</f>
        <v>0</v>
      </c>
      <c r="W45" s="394"/>
      <c r="X45" s="394">
        <f t="shared" ref="X45" si="45">SUM(X39:Y44)</f>
        <v>0</v>
      </c>
      <c r="Y45" s="394"/>
      <c r="Z45" s="394">
        <f>SUM(Z39:AA44)</f>
        <v>0</v>
      </c>
      <c r="AA45" s="394"/>
      <c r="AB45" s="394">
        <f t="shared" ref="AB45" si="46">SUM(AB39:AC44)</f>
        <v>0</v>
      </c>
      <c r="AC45" s="394"/>
      <c r="AD45" s="394">
        <f t="shared" ref="AD45" si="47">SUM(AD39:AE44)</f>
        <v>0</v>
      </c>
      <c r="AE45" s="394"/>
      <c r="AF45" s="394">
        <f t="shared" ref="AF45" si="48">SUM(AF39:AG44)</f>
        <v>0</v>
      </c>
      <c r="AG45" s="394"/>
      <c r="AH45" s="394">
        <f t="shared" ref="AH45" si="49">SUM(AH39:AI44)</f>
        <v>0</v>
      </c>
      <c r="AI45" s="394"/>
      <c r="AJ45" s="394">
        <f t="shared" ref="AJ45" si="50">SUM(AJ39:AK44)</f>
        <v>0</v>
      </c>
      <c r="AK45" s="394"/>
      <c r="AL45" s="394">
        <f t="shared" ref="AL45" si="51">SUM(AL39:AM44)</f>
        <v>0</v>
      </c>
      <c r="AM45" s="394"/>
      <c r="AN45" s="394">
        <f t="shared" ref="AN45" si="52">SUM(AN39:AO44)</f>
        <v>0</v>
      </c>
      <c r="AO45" s="394"/>
      <c r="AP45" s="394">
        <f t="shared" ref="AP45" si="53">SUM(AP39:AQ44)</f>
        <v>0</v>
      </c>
      <c r="AQ45" s="394"/>
      <c r="AR45" s="394">
        <f t="shared" ref="AR45" si="54">SUM(AR39:AS44)</f>
        <v>0</v>
      </c>
      <c r="AS45" s="466"/>
      <c r="AT45" s="195"/>
    </row>
    <row r="46" spans="1:58" s="187" customFormat="1" ht="60" customHeight="1" thickBot="1" x14ac:dyDescent="0.35">
      <c r="A46" s="199"/>
      <c r="B46" s="452"/>
      <c r="C46" s="350"/>
      <c r="D46" s="398" t="s">
        <v>164</v>
      </c>
      <c r="E46" s="398"/>
      <c r="F46" s="423">
        <f>F38+F45</f>
        <v>0</v>
      </c>
      <c r="G46" s="423"/>
      <c r="H46" s="423">
        <f t="shared" ref="H46" si="55">H38+H45</f>
        <v>0</v>
      </c>
      <c r="I46" s="423"/>
      <c r="J46" s="423">
        <f t="shared" ref="J46" si="56">J38+J45</f>
        <v>0</v>
      </c>
      <c r="K46" s="423"/>
      <c r="L46" s="423">
        <f t="shared" ref="L46" si="57">L38+L45</f>
        <v>0</v>
      </c>
      <c r="M46" s="423"/>
      <c r="N46" s="423">
        <f t="shared" ref="N46" si="58">N38+N45</f>
        <v>0</v>
      </c>
      <c r="O46" s="423"/>
      <c r="P46" s="423">
        <f t="shared" ref="P46" si="59">P38+P45</f>
        <v>0</v>
      </c>
      <c r="Q46" s="423"/>
      <c r="R46" s="423">
        <f t="shared" ref="R46" si="60">R38+R45</f>
        <v>0</v>
      </c>
      <c r="S46" s="423"/>
      <c r="T46" s="423">
        <f t="shared" ref="T46" si="61">T38+T45</f>
        <v>0</v>
      </c>
      <c r="U46" s="423"/>
      <c r="V46" s="423">
        <f t="shared" ref="V46" si="62">V38+V45</f>
        <v>0</v>
      </c>
      <c r="W46" s="423"/>
      <c r="X46" s="423">
        <f t="shared" ref="X46" si="63">X38+X45</f>
        <v>0</v>
      </c>
      <c r="Y46" s="423"/>
      <c r="Z46" s="423">
        <f>Z38+Z45</f>
        <v>0</v>
      </c>
      <c r="AA46" s="423"/>
      <c r="AB46" s="423">
        <f t="shared" ref="AB46" si="64">AB38+AB45</f>
        <v>0</v>
      </c>
      <c r="AC46" s="423"/>
      <c r="AD46" s="423">
        <f t="shared" ref="AD46" si="65">AD38+AD45</f>
        <v>0</v>
      </c>
      <c r="AE46" s="423"/>
      <c r="AF46" s="423">
        <f t="shared" ref="AF46" si="66">AF38+AF45</f>
        <v>0</v>
      </c>
      <c r="AG46" s="423"/>
      <c r="AH46" s="423">
        <f t="shared" ref="AH46" si="67">AH38+AH45</f>
        <v>0</v>
      </c>
      <c r="AI46" s="423"/>
      <c r="AJ46" s="423">
        <f t="shared" ref="AJ46" si="68">AJ38+AJ45</f>
        <v>0</v>
      </c>
      <c r="AK46" s="423"/>
      <c r="AL46" s="423">
        <f t="shared" ref="AL46" si="69">AL38+AL45</f>
        <v>0</v>
      </c>
      <c r="AM46" s="423"/>
      <c r="AN46" s="423">
        <f t="shared" ref="AN46" si="70">AN38+AN45</f>
        <v>0</v>
      </c>
      <c r="AO46" s="423"/>
      <c r="AP46" s="423">
        <f t="shared" ref="AP46" si="71">AP38+AP45</f>
        <v>0</v>
      </c>
      <c r="AQ46" s="423"/>
      <c r="AR46" s="423">
        <f t="shared" ref="AR46" si="72">AR38+AR45</f>
        <v>0</v>
      </c>
      <c r="AS46" s="468"/>
      <c r="AT46" s="195"/>
    </row>
    <row r="47" spans="1:58" s="202" customFormat="1" ht="6" customHeight="1" thickTop="1" x14ac:dyDescent="0.25">
      <c r="A47" s="199"/>
      <c r="B47" s="200"/>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195"/>
      <c r="AU47" s="196"/>
      <c r="AV47" s="196"/>
      <c r="AW47" s="196"/>
      <c r="AX47" s="196"/>
      <c r="AY47" s="196"/>
      <c r="AZ47" s="196"/>
      <c r="BA47" s="196"/>
      <c r="BB47" s="196"/>
      <c r="BC47" s="196"/>
      <c r="BD47" s="196"/>
      <c r="BE47" s="196"/>
      <c r="BF47" s="198"/>
    </row>
    <row r="48" spans="1:58" ht="32.25" customHeight="1" x14ac:dyDescent="0.3">
      <c r="A48" s="199"/>
      <c r="B48" s="446" t="s">
        <v>100</v>
      </c>
      <c r="C48" s="363" t="s">
        <v>271</v>
      </c>
      <c r="D48" s="19" t="s">
        <v>113</v>
      </c>
      <c r="E48" s="20" t="s">
        <v>258</v>
      </c>
      <c r="F48" s="204" t="s">
        <v>5</v>
      </c>
      <c r="G48" s="204" t="s">
        <v>6</v>
      </c>
      <c r="H48" s="204" t="s">
        <v>5</v>
      </c>
      <c r="I48" s="204" t="s">
        <v>6</v>
      </c>
      <c r="J48" s="204" t="s">
        <v>5</v>
      </c>
      <c r="K48" s="204" t="s">
        <v>6</v>
      </c>
      <c r="L48" s="204" t="s">
        <v>5</v>
      </c>
      <c r="M48" s="204" t="s">
        <v>6</v>
      </c>
      <c r="N48" s="204" t="s">
        <v>5</v>
      </c>
      <c r="O48" s="204" t="s">
        <v>6</v>
      </c>
      <c r="P48" s="204" t="s">
        <v>5</v>
      </c>
      <c r="Q48" s="204" t="s">
        <v>6</v>
      </c>
      <c r="R48" s="204" t="s">
        <v>5</v>
      </c>
      <c r="S48" s="204" t="s">
        <v>6</v>
      </c>
      <c r="T48" s="204" t="s">
        <v>5</v>
      </c>
      <c r="U48" s="204" t="s">
        <v>6</v>
      </c>
      <c r="V48" s="204" t="s">
        <v>5</v>
      </c>
      <c r="W48" s="204" t="s">
        <v>6</v>
      </c>
      <c r="X48" s="204" t="s">
        <v>5</v>
      </c>
      <c r="Y48" s="205" t="s">
        <v>6</v>
      </c>
      <c r="Z48" s="204" t="s">
        <v>5</v>
      </c>
      <c r="AA48" s="204" t="s">
        <v>6</v>
      </c>
      <c r="AB48" s="204" t="s">
        <v>5</v>
      </c>
      <c r="AC48" s="204" t="s">
        <v>6</v>
      </c>
      <c r="AD48" s="204" t="s">
        <v>5</v>
      </c>
      <c r="AE48" s="204" t="s">
        <v>6</v>
      </c>
      <c r="AF48" s="204" t="s">
        <v>5</v>
      </c>
      <c r="AG48" s="204" t="s">
        <v>6</v>
      </c>
      <c r="AH48" s="204" t="s">
        <v>5</v>
      </c>
      <c r="AI48" s="204" t="s">
        <v>6</v>
      </c>
      <c r="AJ48" s="204" t="s">
        <v>5</v>
      </c>
      <c r="AK48" s="204" t="s">
        <v>6</v>
      </c>
      <c r="AL48" s="204" t="s">
        <v>5</v>
      </c>
      <c r="AM48" s="204" t="s">
        <v>6</v>
      </c>
      <c r="AN48" s="204" t="s">
        <v>5</v>
      </c>
      <c r="AO48" s="204" t="s">
        <v>6</v>
      </c>
      <c r="AP48" s="204" t="s">
        <v>5</v>
      </c>
      <c r="AQ48" s="204" t="s">
        <v>6</v>
      </c>
      <c r="AR48" s="204" t="s">
        <v>5</v>
      </c>
      <c r="AS48" s="205" t="s">
        <v>6</v>
      </c>
      <c r="AT48" s="195"/>
    </row>
    <row r="49" spans="1:46" ht="39.9" customHeight="1" x14ac:dyDescent="0.3">
      <c r="A49" s="199"/>
      <c r="B49" s="444"/>
      <c r="C49" s="364"/>
      <c r="D49" s="15" t="s">
        <v>119</v>
      </c>
      <c r="E49" s="16">
        <v>0</v>
      </c>
      <c r="F49" s="35"/>
      <c r="G49" s="33">
        <f>F49*$E49</f>
        <v>0</v>
      </c>
      <c r="H49" s="35"/>
      <c r="I49" s="33">
        <f>H49*$E49</f>
        <v>0</v>
      </c>
      <c r="J49" s="35"/>
      <c r="K49" s="33">
        <f>J49*$E49</f>
        <v>0</v>
      </c>
      <c r="L49" s="35"/>
      <c r="M49" s="33">
        <f>L49*$E49</f>
        <v>0</v>
      </c>
      <c r="N49" s="35"/>
      <c r="O49" s="33">
        <f>N49*$E49</f>
        <v>0</v>
      </c>
      <c r="P49" s="35"/>
      <c r="Q49" s="33">
        <f>P49*$E49</f>
        <v>0</v>
      </c>
      <c r="R49" s="35"/>
      <c r="S49" s="33">
        <f>R49*$E49</f>
        <v>0</v>
      </c>
      <c r="T49" s="35"/>
      <c r="U49" s="33">
        <f>T49*$E49</f>
        <v>0</v>
      </c>
      <c r="V49" s="35"/>
      <c r="W49" s="33">
        <f>V49*$E49</f>
        <v>0</v>
      </c>
      <c r="X49" s="35"/>
      <c r="Y49" s="33">
        <f>X49*$E49</f>
        <v>0</v>
      </c>
      <c r="Z49" s="35"/>
      <c r="AA49" s="33">
        <f>Z49*$E49</f>
        <v>0</v>
      </c>
      <c r="AB49" s="35"/>
      <c r="AC49" s="33">
        <f>AB49*$E49</f>
        <v>0</v>
      </c>
      <c r="AD49" s="35"/>
      <c r="AE49" s="33">
        <f>AD49*$E49</f>
        <v>0</v>
      </c>
      <c r="AF49" s="35"/>
      <c r="AG49" s="33">
        <f>AF49*$E49</f>
        <v>0</v>
      </c>
      <c r="AH49" s="35"/>
      <c r="AI49" s="33">
        <f>AH49*$E49</f>
        <v>0</v>
      </c>
      <c r="AJ49" s="35"/>
      <c r="AK49" s="33">
        <f>AJ49*$E49</f>
        <v>0</v>
      </c>
      <c r="AL49" s="35"/>
      <c r="AM49" s="33">
        <f>AL49*$E49</f>
        <v>0</v>
      </c>
      <c r="AN49" s="35"/>
      <c r="AO49" s="33">
        <f>AN49*$E49</f>
        <v>0</v>
      </c>
      <c r="AP49" s="35"/>
      <c r="AQ49" s="33">
        <f>AP49*$E49</f>
        <v>0</v>
      </c>
      <c r="AR49" s="35"/>
      <c r="AS49" s="34">
        <f>AR49*$E49</f>
        <v>0</v>
      </c>
      <c r="AT49" s="195"/>
    </row>
    <row r="50" spans="1:46" ht="39.9" customHeight="1" x14ac:dyDescent="0.3">
      <c r="A50" s="199"/>
      <c r="B50" s="444"/>
      <c r="C50" s="364"/>
      <c r="D50" s="15" t="s">
        <v>120</v>
      </c>
      <c r="E50" s="16">
        <v>0</v>
      </c>
      <c r="F50" s="37"/>
      <c r="G50" s="33">
        <f>F50*$E50</f>
        <v>0</v>
      </c>
      <c r="H50" s="36"/>
      <c r="I50" s="33">
        <f>H50*$E50</f>
        <v>0</v>
      </c>
      <c r="J50" s="36"/>
      <c r="K50" s="33">
        <f>J50*$E50</f>
        <v>0</v>
      </c>
      <c r="L50" s="36"/>
      <c r="M50" s="33">
        <f>L50*$E50</f>
        <v>0</v>
      </c>
      <c r="N50" s="36"/>
      <c r="O50" s="33">
        <f>N50*$E50</f>
        <v>0</v>
      </c>
      <c r="P50" s="36"/>
      <c r="Q50" s="33">
        <f>P50*$E50</f>
        <v>0</v>
      </c>
      <c r="R50" s="36"/>
      <c r="S50" s="33">
        <f>R50*$E50</f>
        <v>0</v>
      </c>
      <c r="T50" s="36"/>
      <c r="U50" s="33">
        <f>T50*$E50</f>
        <v>0</v>
      </c>
      <c r="V50" s="36"/>
      <c r="W50" s="33">
        <f>V50*$E50</f>
        <v>0</v>
      </c>
      <c r="X50" s="36"/>
      <c r="Y50" s="33">
        <f>X50*$E50</f>
        <v>0</v>
      </c>
      <c r="Z50" s="37"/>
      <c r="AA50" s="33">
        <f>Z50*$E50</f>
        <v>0</v>
      </c>
      <c r="AB50" s="36"/>
      <c r="AC50" s="33">
        <f>AB50*$E50</f>
        <v>0</v>
      </c>
      <c r="AD50" s="36"/>
      <c r="AE50" s="33">
        <f>AD50*$E50</f>
        <v>0</v>
      </c>
      <c r="AF50" s="36"/>
      <c r="AG50" s="33">
        <f>AF50*$E50</f>
        <v>0</v>
      </c>
      <c r="AH50" s="36"/>
      <c r="AI50" s="33">
        <f>AH50*$E50</f>
        <v>0</v>
      </c>
      <c r="AJ50" s="36"/>
      <c r="AK50" s="33">
        <f>AJ50*$E50</f>
        <v>0</v>
      </c>
      <c r="AL50" s="36"/>
      <c r="AM50" s="33">
        <f>AL50*$E50</f>
        <v>0</v>
      </c>
      <c r="AN50" s="36"/>
      <c r="AO50" s="33">
        <f>AN50*$E50</f>
        <v>0</v>
      </c>
      <c r="AP50" s="36"/>
      <c r="AQ50" s="33">
        <f>AP50*$E50</f>
        <v>0</v>
      </c>
      <c r="AR50" s="36"/>
      <c r="AS50" s="34">
        <f>AR50*$E50</f>
        <v>0</v>
      </c>
      <c r="AT50" s="195"/>
    </row>
    <row r="51" spans="1:46" ht="39.9" customHeight="1" x14ac:dyDescent="0.3">
      <c r="A51" s="199"/>
      <c r="B51" s="444"/>
      <c r="C51" s="364"/>
      <c r="D51" s="15" t="s">
        <v>145</v>
      </c>
      <c r="E51" s="16">
        <v>5.3999999999999999E-2</v>
      </c>
      <c r="F51" s="37"/>
      <c r="G51" s="33">
        <f>F51*$E51</f>
        <v>0</v>
      </c>
      <c r="H51" s="36"/>
      <c r="I51" s="33">
        <f>H51*$E51</f>
        <v>0</v>
      </c>
      <c r="J51" s="36"/>
      <c r="K51" s="33">
        <f>J51*$E51</f>
        <v>0</v>
      </c>
      <c r="L51" s="36"/>
      <c r="M51" s="33">
        <f>L51*$E51</f>
        <v>0</v>
      </c>
      <c r="N51" s="36"/>
      <c r="O51" s="33">
        <f>N51*$E51</f>
        <v>0</v>
      </c>
      <c r="P51" s="36"/>
      <c r="Q51" s="33">
        <f>P51*$E51</f>
        <v>0</v>
      </c>
      <c r="R51" s="36"/>
      <c r="S51" s="33">
        <f>R51*$E51</f>
        <v>0</v>
      </c>
      <c r="T51" s="36"/>
      <c r="U51" s="33">
        <f>T51*$E51</f>
        <v>0</v>
      </c>
      <c r="V51" s="36"/>
      <c r="W51" s="33">
        <f>V51*$E51</f>
        <v>0</v>
      </c>
      <c r="X51" s="36"/>
      <c r="Y51" s="33">
        <f>X51*$E51</f>
        <v>0</v>
      </c>
      <c r="Z51" s="37"/>
      <c r="AA51" s="33">
        <f>Z51*$E51</f>
        <v>0</v>
      </c>
      <c r="AB51" s="36"/>
      <c r="AC51" s="33">
        <f>AB51*$E51</f>
        <v>0</v>
      </c>
      <c r="AD51" s="36"/>
      <c r="AE51" s="33">
        <f>AD51*$E51</f>
        <v>0</v>
      </c>
      <c r="AF51" s="36"/>
      <c r="AG51" s="33">
        <f>AF51*$E51</f>
        <v>0</v>
      </c>
      <c r="AH51" s="36"/>
      <c r="AI51" s="33">
        <f>AH51*$E51</f>
        <v>0</v>
      </c>
      <c r="AJ51" s="36"/>
      <c r="AK51" s="33">
        <f>AJ51*$E51</f>
        <v>0</v>
      </c>
      <c r="AL51" s="36"/>
      <c r="AM51" s="33">
        <f>AL51*$E51</f>
        <v>0</v>
      </c>
      <c r="AN51" s="36"/>
      <c r="AO51" s="33">
        <f>AN51*$E51</f>
        <v>0</v>
      </c>
      <c r="AP51" s="36"/>
      <c r="AQ51" s="33">
        <f>AP51*$E51</f>
        <v>0</v>
      </c>
      <c r="AR51" s="36"/>
      <c r="AS51" s="34">
        <f>AR51*$E51</f>
        <v>0</v>
      </c>
      <c r="AT51" s="195"/>
    </row>
    <row r="52" spans="1:46" ht="39.9" customHeight="1" x14ac:dyDescent="0.3">
      <c r="A52" s="199"/>
      <c r="B52" s="444"/>
      <c r="C52" s="364"/>
      <c r="D52" s="15" t="s">
        <v>144</v>
      </c>
      <c r="E52" s="16">
        <v>0.04</v>
      </c>
      <c r="F52" s="37"/>
      <c r="G52" s="33">
        <f t="shared" ref="G52:I65" si="73">F52*$E52</f>
        <v>0</v>
      </c>
      <c r="H52" s="36"/>
      <c r="I52" s="33">
        <f t="shared" si="73"/>
        <v>0</v>
      </c>
      <c r="J52" s="36"/>
      <c r="K52" s="33">
        <f t="shared" ref="K52:K65" si="74">J52*$E52</f>
        <v>0</v>
      </c>
      <c r="L52" s="36"/>
      <c r="M52" s="33">
        <f t="shared" ref="M52" si="75">L52*$E52</f>
        <v>0</v>
      </c>
      <c r="N52" s="36"/>
      <c r="O52" s="33">
        <f t="shared" ref="O52:O65" si="76">N52*$E52</f>
        <v>0</v>
      </c>
      <c r="P52" s="36"/>
      <c r="Q52" s="33">
        <f t="shared" ref="Q52:Q65" si="77">P52*$E52</f>
        <v>0</v>
      </c>
      <c r="R52" s="36"/>
      <c r="S52" s="33">
        <f t="shared" ref="S52:S65" si="78">R52*$E52</f>
        <v>0</v>
      </c>
      <c r="T52" s="36"/>
      <c r="U52" s="33">
        <f t="shared" ref="U52:U60" si="79">T52*$E52</f>
        <v>0</v>
      </c>
      <c r="V52" s="36"/>
      <c r="W52" s="33">
        <f t="shared" ref="W52:W65" si="80">V52*$E52</f>
        <v>0</v>
      </c>
      <c r="X52" s="36"/>
      <c r="Y52" s="33">
        <f t="shared" ref="Y52:Y65" si="81">X52*$E52</f>
        <v>0</v>
      </c>
      <c r="Z52" s="37"/>
      <c r="AA52" s="33">
        <f t="shared" ref="AA52:AA65" si="82">Z52*$E52</f>
        <v>0</v>
      </c>
      <c r="AB52" s="36"/>
      <c r="AC52" s="33">
        <f t="shared" ref="AC52:AC65" si="83">AB52*$E52</f>
        <v>0</v>
      </c>
      <c r="AD52" s="36"/>
      <c r="AE52" s="33">
        <f t="shared" ref="AE52:AE65" si="84">AD52*$E52</f>
        <v>0</v>
      </c>
      <c r="AF52" s="36"/>
      <c r="AG52" s="33">
        <f t="shared" ref="AG52" si="85">AF52*$E52</f>
        <v>0</v>
      </c>
      <c r="AH52" s="36"/>
      <c r="AI52" s="33">
        <f t="shared" ref="AI52:AI65" si="86">AH52*$E52</f>
        <v>0</v>
      </c>
      <c r="AJ52" s="36"/>
      <c r="AK52" s="33">
        <f t="shared" ref="AK52:AK65" si="87">AJ52*$E52</f>
        <v>0</v>
      </c>
      <c r="AL52" s="36"/>
      <c r="AM52" s="33">
        <f t="shared" ref="AM52:AM65" si="88">AL52*$E52</f>
        <v>0</v>
      </c>
      <c r="AN52" s="36"/>
      <c r="AO52" s="33">
        <f t="shared" ref="AO52:AO60" si="89">AN52*$E52</f>
        <v>0</v>
      </c>
      <c r="AP52" s="36"/>
      <c r="AQ52" s="33">
        <f t="shared" ref="AQ52:AQ65" si="90">AP52*$E52</f>
        <v>0</v>
      </c>
      <c r="AR52" s="36"/>
      <c r="AS52" s="34">
        <f t="shared" ref="AS52:AS65" si="91">AR52*$E52</f>
        <v>0</v>
      </c>
      <c r="AT52" s="195"/>
    </row>
    <row r="53" spans="1:46" ht="39.9" customHeight="1" x14ac:dyDescent="0.3">
      <c r="A53" s="199"/>
      <c r="B53" s="444"/>
      <c r="C53" s="364"/>
      <c r="D53" s="15" t="s">
        <v>143</v>
      </c>
      <c r="E53" s="16">
        <v>0.12</v>
      </c>
      <c r="F53" s="37"/>
      <c r="G53" s="33">
        <f t="shared" si="73"/>
        <v>0</v>
      </c>
      <c r="H53" s="36"/>
      <c r="I53" s="33">
        <f t="shared" si="73"/>
        <v>0</v>
      </c>
      <c r="J53" s="36"/>
      <c r="K53" s="33">
        <f t="shared" si="74"/>
        <v>0</v>
      </c>
      <c r="L53" s="36"/>
      <c r="M53" s="33">
        <f>L53*$E53</f>
        <v>0</v>
      </c>
      <c r="N53" s="36"/>
      <c r="O53" s="33">
        <f t="shared" si="76"/>
        <v>0</v>
      </c>
      <c r="P53" s="36"/>
      <c r="Q53" s="33">
        <f t="shared" si="77"/>
        <v>0</v>
      </c>
      <c r="R53" s="36"/>
      <c r="S53" s="33">
        <f t="shared" si="78"/>
        <v>0</v>
      </c>
      <c r="T53" s="36"/>
      <c r="U53" s="33">
        <f t="shared" si="79"/>
        <v>0</v>
      </c>
      <c r="V53" s="36"/>
      <c r="W53" s="33">
        <f t="shared" si="80"/>
        <v>0</v>
      </c>
      <c r="X53" s="36"/>
      <c r="Y53" s="33">
        <f t="shared" si="81"/>
        <v>0</v>
      </c>
      <c r="Z53" s="37"/>
      <c r="AA53" s="33">
        <f t="shared" si="82"/>
        <v>0</v>
      </c>
      <c r="AB53" s="36"/>
      <c r="AC53" s="33">
        <f t="shared" si="83"/>
        <v>0</v>
      </c>
      <c r="AD53" s="36"/>
      <c r="AE53" s="33">
        <f t="shared" si="84"/>
        <v>0</v>
      </c>
      <c r="AF53" s="36"/>
      <c r="AG53" s="33">
        <f>AF53*$E53</f>
        <v>0</v>
      </c>
      <c r="AH53" s="36"/>
      <c r="AI53" s="33">
        <f t="shared" si="86"/>
        <v>0</v>
      </c>
      <c r="AJ53" s="36"/>
      <c r="AK53" s="33">
        <f t="shared" si="87"/>
        <v>0</v>
      </c>
      <c r="AL53" s="36"/>
      <c r="AM53" s="33">
        <f t="shared" si="88"/>
        <v>0</v>
      </c>
      <c r="AN53" s="36"/>
      <c r="AO53" s="33">
        <f t="shared" si="89"/>
        <v>0</v>
      </c>
      <c r="AP53" s="36"/>
      <c r="AQ53" s="33">
        <f t="shared" si="90"/>
        <v>0</v>
      </c>
      <c r="AR53" s="36"/>
      <c r="AS53" s="34">
        <f t="shared" si="91"/>
        <v>0</v>
      </c>
      <c r="AT53" s="195"/>
    </row>
    <row r="54" spans="1:46" ht="39.9" customHeight="1" x14ac:dyDescent="0.3">
      <c r="A54" s="199"/>
      <c r="B54" s="444"/>
      <c r="C54" s="364"/>
      <c r="D54" s="15" t="s">
        <v>121</v>
      </c>
      <c r="E54" s="16">
        <v>0</v>
      </c>
      <c r="F54" s="37"/>
      <c r="G54" s="33">
        <f t="shared" si="73"/>
        <v>0</v>
      </c>
      <c r="H54" s="36"/>
      <c r="I54" s="33">
        <f t="shared" si="73"/>
        <v>0</v>
      </c>
      <c r="J54" s="36"/>
      <c r="K54" s="33">
        <f t="shared" si="74"/>
        <v>0</v>
      </c>
      <c r="L54" s="36"/>
      <c r="M54" s="33">
        <f>L54*$E54</f>
        <v>0</v>
      </c>
      <c r="N54" s="36"/>
      <c r="O54" s="33">
        <f t="shared" si="76"/>
        <v>0</v>
      </c>
      <c r="P54" s="36"/>
      <c r="Q54" s="33">
        <f t="shared" si="77"/>
        <v>0</v>
      </c>
      <c r="R54" s="36"/>
      <c r="S54" s="33">
        <f t="shared" si="78"/>
        <v>0</v>
      </c>
      <c r="T54" s="36"/>
      <c r="U54" s="33">
        <f t="shared" si="79"/>
        <v>0</v>
      </c>
      <c r="V54" s="36"/>
      <c r="W54" s="33">
        <f t="shared" si="80"/>
        <v>0</v>
      </c>
      <c r="X54" s="36"/>
      <c r="Y54" s="33">
        <f t="shared" si="81"/>
        <v>0</v>
      </c>
      <c r="Z54" s="37"/>
      <c r="AA54" s="33">
        <f t="shared" si="82"/>
        <v>0</v>
      </c>
      <c r="AB54" s="36"/>
      <c r="AC54" s="33">
        <f t="shared" si="83"/>
        <v>0</v>
      </c>
      <c r="AD54" s="36"/>
      <c r="AE54" s="33">
        <f t="shared" si="84"/>
        <v>0</v>
      </c>
      <c r="AF54" s="36"/>
      <c r="AG54" s="33">
        <f>AF54*$E54</f>
        <v>0</v>
      </c>
      <c r="AH54" s="36"/>
      <c r="AI54" s="33">
        <f t="shared" si="86"/>
        <v>0</v>
      </c>
      <c r="AJ54" s="36"/>
      <c r="AK54" s="33">
        <f t="shared" si="87"/>
        <v>0</v>
      </c>
      <c r="AL54" s="36"/>
      <c r="AM54" s="33">
        <f t="shared" si="88"/>
        <v>0</v>
      </c>
      <c r="AN54" s="36"/>
      <c r="AO54" s="33">
        <f t="shared" si="89"/>
        <v>0</v>
      </c>
      <c r="AP54" s="36"/>
      <c r="AQ54" s="33">
        <f t="shared" si="90"/>
        <v>0</v>
      </c>
      <c r="AR54" s="36"/>
      <c r="AS54" s="34">
        <f t="shared" si="91"/>
        <v>0</v>
      </c>
      <c r="AT54" s="195"/>
    </row>
    <row r="55" spans="1:46" ht="39.9" customHeight="1" x14ac:dyDescent="0.3">
      <c r="A55" s="199"/>
      <c r="B55" s="444"/>
      <c r="C55" s="364"/>
      <c r="D55" s="15" t="s">
        <v>122</v>
      </c>
      <c r="E55" s="16">
        <v>0</v>
      </c>
      <c r="F55" s="37"/>
      <c r="G55" s="33">
        <f t="shared" si="73"/>
        <v>0</v>
      </c>
      <c r="H55" s="36"/>
      <c r="I55" s="33">
        <f t="shared" si="73"/>
        <v>0</v>
      </c>
      <c r="J55" s="36"/>
      <c r="K55" s="33">
        <f t="shared" si="74"/>
        <v>0</v>
      </c>
      <c r="L55" s="36"/>
      <c r="M55" s="33">
        <f>L55*$E55</f>
        <v>0</v>
      </c>
      <c r="N55" s="36"/>
      <c r="O55" s="33">
        <f t="shared" si="76"/>
        <v>0</v>
      </c>
      <c r="P55" s="36"/>
      <c r="Q55" s="33">
        <f t="shared" si="77"/>
        <v>0</v>
      </c>
      <c r="R55" s="36"/>
      <c r="S55" s="33">
        <f t="shared" si="78"/>
        <v>0</v>
      </c>
      <c r="T55" s="36"/>
      <c r="U55" s="33">
        <f t="shared" si="79"/>
        <v>0</v>
      </c>
      <c r="V55" s="36"/>
      <c r="W55" s="33">
        <f t="shared" si="80"/>
        <v>0</v>
      </c>
      <c r="X55" s="36"/>
      <c r="Y55" s="33">
        <f t="shared" si="81"/>
        <v>0</v>
      </c>
      <c r="Z55" s="37"/>
      <c r="AA55" s="33">
        <f t="shared" si="82"/>
        <v>0</v>
      </c>
      <c r="AB55" s="36"/>
      <c r="AC55" s="33">
        <f t="shared" si="83"/>
        <v>0</v>
      </c>
      <c r="AD55" s="36"/>
      <c r="AE55" s="33">
        <f t="shared" si="84"/>
        <v>0</v>
      </c>
      <c r="AF55" s="36"/>
      <c r="AG55" s="33">
        <f>AF55*$E55</f>
        <v>0</v>
      </c>
      <c r="AH55" s="36"/>
      <c r="AI55" s="33">
        <f t="shared" si="86"/>
        <v>0</v>
      </c>
      <c r="AJ55" s="36"/>
      <c r="AK55" s="33">
        <f t="shared" si="87"/>
        <v>0</v>
      </c>
      <c r="AL55" s="36"/>
      <c r="AM55" s="33">
        <f t="shared" si="88"/>
        <v>0</v>
      </c>
      <c r="AN55" s="36"/>
      <c r="AO55" s="33">
        <f t="shared" si="89"/>
        <v>0</v>
      </c>
      <c r="AP55" s="36"/>
      <c r="AQ55" s="33">
        <f t="shared" si="90"/>
        <v>0</v>
      </c>
      <c r="AR55" s="36"/>
      <c r="AS55" s="34">
        <f t="shared" si="91"/>
        <v>0</v>
      </c>
      <c r="AT55" s="195"/>
    </row>
    <row r="56" spans="1:46" ht="39.9" customHeight="1" x14ac:dyDescent="0.3">
      <c r="A56" s="199"/>
      <c r="B56" s="444"/>
      <c r="C56" s="364"/>
      <c r="D56" s="15" t="s">
        <v>122</v>
      </c>
      <c r="E56" s="16">
        <v>0</v>
      </c>
      <c r="F56" s="37"/>
      <c r="G56" s="33">
        <f t="shared" si="73"/>
        <v>0</v>
      </c>
      <c r="H56" s="36"/>
      <c r="I56" s="33">
        <f t="shared" si="73"/>
        <v>0</v>
      </c>
      <c r="J56" s="36"/>
      <c r="K56" s="33">
        <f t="shared" si="74"/>
        <v>0</v>
      </c>
      <c r="L56" s="36"/>
      <c r="M56" s="33">
        <f>L56*$E56</f>
        <v>0</v>
      </c>
      <c r="N56" s="36"/>
      <c r="O56" s="33">
        <f t="shared" si="76"/>
        <v>0</v>
      </c>
      <c r="P56" s="36"/>
      <c r="Q56" s="33">
        <f t="shared" si="77"/>
        <v>0</v>
      </c>
      <c r="R56" s="36"/>
      <c r="S56" s="33">
        <f t="shared" si="78"/>
        <v>0</v>
      </c>
      <c r="T56" s="36"/>
      <c r="U56" s="33">
        <f t="shared" si="79"/>
        <v>0</v>
      </c>
      <c r="V56" s="36"/>
      <c r="W56" s="33">
        <f t="shared" si="80"/>
        <v>0</v>
      </c>
      <c r="X56" s="36"/>
      <c r="Y56" s="33">
        <f t="shared" si="81"/>
        <v>0</v>
      </c>
      <c r="Z56" s="37"/>
      <c r="AA56" s="33">
        <f t="shared" si="82"/>
        <v>0</v>
      </c>
      <c r="AB56" s="36"/>
      <c r="AC56" s="33">
        <f t="shared" si="83"/>
        <v>0</v>
      </c>
      <c r="AD56" s="36"/>
      <c r="AE56" s="33">
        <f t="shared" si="84"/>
        <v>0</v>
      </c>
      <c r="AF56" s="36"/>
      <c r="AG56" s="33">
        <f>AF56*$E56</f>
        <v>0</v>
      </c>
      <c r="AH56" s="36"/>
      <c r="AI56" s="33">
        <f t="shared" si="86"/>
        <v>0</v>
      </c>
      <c r="AJ56" s="36"/>
      <c r="AK56" s="33">
        <f t="shared" si="87"/>
        <v>0</v>
      </c>
      <c r="AL56" s="36"/>
      <c r="AM56" s="33">
        <f t="shared" si="88"/>
        <v>0</v>
      </c>
      <c r="AN56" s="36"/>
      <c r="AO56" s="33">
        <f t="shared" si="89"/>
        <v>0</v>
      </c>
      <c r="AP56" s="36"/>
      <c r="AQ56" s="33">
        <f t="shared" si="90"/>
        <v>0</v>
      </c>
      <c r="AR56" s="36"/>
      <c r="AS56" s="34">
        <f t="shared" si="91"/>
        <v>0</v>
      </c>
      <c r="AT56" s="195"/>
    </row>
    <row r="57" spans="1:46" ht="39.9" customHeight="1" x14ac:dyDescent="0.3">
      <c r="A57" s="199"/>
      <c r="B57" s="444"/>
      <c r="C57" s="364"/>
      <c r="D57" s="15" t="s">
        <v>142</v>
      </c>
      <c r="E57" s="16">
        <v>2E-3</v>
      </c>
      <c r="F57" s="37"/>
      <c r="G57" s="33">
        <f t="shared" si="73"/>
        <v>0</v>
      </c>
      <c r="H57" s="36"/>
      <c r="I57" s="33">
        <f t="shared" si="73"/>
        <v>0</v>
      </c>
      <c r="J57" s="36"/>
      <c r="K57" s="33">
        <f t="shared" si="74"/>
        <v>0</v>
      </c>
      <c r="L57" s="36"/>
      <c r="M57" s="33">
        <f t="shared" ref="M57:M65" si="92">L57*$E57</f>
        <v>0</v>
      </c>
      <c r="N57" s="36"/>
      <c r="O57" s="33">
        <f t="shared" si="76"/>
        <v>0</v>
      </c>
      <c r="P57" s="36"/>
      <c r="Q57" s="33">
        <f t="shared" si="77"/>
        <v>0</v>
      </c>
      <c r="R57" s="36"/>
      <c r="S57" s="33">
        <f t="shared" si="78"/>
        <v>0</v>
      </c>
      <c r="T57" s="36"/>
      <c r="U57" s="33">
        <f t="shared" si="79"/>
        <v>0</v>
      </c>
      <c r="V57" s="36"/>
      <c r="W57" s="33">
        <f t="shared" si="80"/>
        <v>0</v>
      </c>
      <c r="X57" s="36"/>
      <c r="Y57" s="33">
        <f t="shared" si="81"/>
        <v>0</v>
      </c>
      <c r="Z57" s="37"/>
      <c r="AA57" s="33">
        <f t="shared" si="82"/>
        <v>0</v>
      </c>
      <c r="AB57" s="36"/>
      <c r="AC57" s="33">
        <f t="shared" si="83"/>
        <v>0</v>
      </c>
      <c r="AD57" s="36"/>
      <c r="AE57" s="33">
        <f t="shared" si="84"/>
        <v>0</v>
      </c>
      <c r="AF57" s="36"/>
      <c r="AG57" s="33">
        <f t="shared" ref="AG57:AG65" si="93">AF57*$E57</f>
        <v>0</v>
      </c>
      <c r="AH57" s="36"/>
      <c r="AI57" s="33">
        <f t="shared" si="86"/>
        <v>0</v>
      </c>
      <c r="AJ57" s="36"/>
      <c r="AK57" s="33">
        <f t="shared" si="87"/>
        <v>0</v>
      </c>
      <c r="AL57" s="36"/>
      <c r="AM57" s="33">
        <f t="shared" si="88"/>
        <v>0</v>
      </c>
      <c r="AN57" s="36"/>
      <c r="AO57" s="33">
        <f t="shared" si="89"/>
        <v>0</v>
      </c>
      <c r="AP57" s="36"/>
      <c r="AQ57" s="33">
        <f t="shared" si="90"/>
        <v>0</v>
      </c>
      <c r="AR57" s="36"/>
      <c r="AS57" s="34">
        <f t="shared" si="91"/>
        <v>0</v>
      </c>
      <c r="AT57" s="195"/>
    </row>
    <row r="58" spans="1:46" ht="39.9" customHeight="1" x14ac:dyDescent="0.3">
      <c r="A58" s="199"/>
      <c r="B58" s="444"/>
      <c r="C58" s="364"/>
      <c r="D58" s="15" t="s">
        <v>141</v>
      </c>
      <c r="E58" s="17">
        <v>8.0000000000000002E-3</v>
      </c>
      <c r="F58" s="37"/>
      <c r="G58" s="33">
        <f t="shared" si="73"/>
        <v>0</v>
      </c>
      <c r="H58" s="36"/>
      <c r="I58" s="33">
        <f t="shared" si="73"/>
        <v>0</v>
      </c>
      <c r="J58" s="36"/>
      <c r="K58" s="33">
        <f t="shared" si="74"/>
        <v>0</v>
      </c>
      <c r="L58" s="36"/>
      <c r="M58" s="33">
        <f t="shared" si="92"/>
        <v>0</v>
      </c>
      <c r="N58" s="36"/>
      <c r="O58" s="33">
        <f t="shared" si="76"/>
        <v>0</v>
      </c>
      <c r="P58" s="36"/>
      <c r="Q58" s="33">
        <f t="shared" si="77"/>
        <v>0</v>
      </c>
      <c r="R58" s="36"/>
      <c r="S58" s="33">
        <f t="shared" si="78"/>
        <v>0</v>
      </c>
      <c r="T58" s="36"/>
      <c r="U58" s="33">
        <f t="shared" si="79"/>
        <v>0</v>
      </c>
      <c r="V58" s="36"/>
      <c r="W58" s="33">
        <f t="shared" si="80"/>
        <v>0</v>
      </c>
      <c r="X58" s="36"/>
      <c r="Y58" s="33">
        <f t="shared" si="81"/>
        <v>0</v>
      </c>
      <c r="Z58" s="37"/>
      <c r="AA58" s="33">
        <f t="shared" si="82"/>
        <v>0</v>
      </c>
      <c r="AB58" s="36"/>
      <c r="AC58" s="33">
        <f t="shared" si="83"/>
        <v>0</v>
      </c>
      <c r="AD58" s="36"/>
      <c r="AE58" s="33">
        <f t="shared" si="84"/>
        <v>0</v>
      </c>
      <c r="AF58" s="36"/>
      <c r="AG58" s="33">
        <f t="shared" si="93"/>
        <v>0</v>
      </c>
      <c r="AH58" s="36"/>
      <c r="AI58" s="33">
        <f t="shared" si="86"/>
        <v>0</v>
      </c>
      <c r="AJ58" s="36"/>
      <c r="AK58" s="33">
        <f t="shared" si="87"/>
        <v>0</v>
      </c>
      <c r="AL58" s="36"/>
      <c r="AM58" s="33">
        <f t="shared" si="88"/>
        <v>0</v>
      </c>
      <c r="AN58" s="36"/>
      <c r="AO58" s="33">
        <f t="shared" si="89"/>
        <v>0</v>
      </c>
      <c r="AP58" s="36"/>
      <c r="AQ58" s="33">
        <f t="shared" si="90"/>
        <v>0</v>
      </c>
      <c r="AR58" s="36"/>
      <c r="AS58" s="34">
        <f t="shared" si="91"/>
        <v>0</v>
      </c>
      <c r="AT58" s="195"/>
    </row>
    <row r="59" spans="1:46" ht="39.9" customHeight="1" x14ac:dyDescent="0.3">
      <c r="A59" s="199"/>
      <c r="B59" s="444"/>
      <c r="C59" s="364"/>
      <c r="D59" s="15" t="s">
        <v>140</v>
      </c>
      <c r="E59" s="16">
        <v>4.0000000000000001E-3</v>
      </c>
      <c r="F59" s="37"/>
      <c r="G59" s="33">
        <f t="shared" si="73"/>
        <v>0</v>
      </c>
      <c r="H59" s="36"/>
      <c r="I59" s="33">
        <f t="shared" si="73"/>
        <v>0</v>
      </c>
      <c r="J59" s="36"/>
      <c r="K59" s="33">
        <f t="shared" si="74"/>
        <v>0</v>
      </c>
      <c r="L59" s="36"/>
      <c r="M59" s="33">
        <f t="shared" si="92"/>
        <v>0</v>
      </c>
      <c r="N59" s="36"/>
      <c r="O59" s="33">
        <f t="shared" si="76"/>
        <v>0</v>
      </c>
      <c r="P59" s="36"/>
      <c r="Q59" s="33">
        <f t="shared" si="77"/>
        <v>0</v>
      </c>
      <c r="R59" s="36"/>
      <c r="S59" s="33">
        <f t="shared" si="78"/>
        <v>0</v>
      </c>
      <c r="T59" s="36"/>
      <c r="U59" s="33">
        <f t="shared" si="79"/>
        <v>0</v>
      </c>
      <c r="V59" s="36"/>
      <c r="W59" s="33">
        <f t="shared" si="80"/>
        <v>0</v>
      </c>
      <c r="X59" s="36"/>
      <c r="Y59" s="33">
        <f t="shared" si="81"/>
        <v>0</v>
      </c>
      <c r="Z59" s="37"/>
      <c r="AA59" s="33">
        <f t="shared" si="82"/>
        <v>0</v>
      </c>
      <c r="AB59" s="36"/>
      <c r="AC59" s="33">
        <f t="shared" si="83"/>
        <v>0</v>
      </c>
      <c r="AD59" s="36"/>
      <c r="AE59" s="33">
        <f t="shared" si="84"/>
        <v>0</v>
      </c>
      <c r="AF59" s="36"/>
      <c r="AG59" s="33">
        <f t="shared" si="93"/>
        <v>0</v>
      </c>
      <c r="AH59" s="36"/>
      <c r="AI59" s="33">
        <f t="shared" si="86"/>
        <v>0</v>
      </c>
      <c r="AJ59" s="36"/>
      <c r="AK59" s="33">
        <f t="shared" si="87"/>
        <v>0</v>
      </c>
      <c r="AL59" s="36"/>
      <c r="AM59" s="33">
        <f t="shared" si="88"/>
        <v>0</v>
      </c>
      <c r="AN59" s="36"/>
      <c r="AO59" s="33">
        <f t="shared" si="89"/>
        <v>0</v>
      </c>
      <c r="AP59" s="36"/>
      <c r="AQ59" s="33">
        <f t="shared" si="90"/>
        <v>0</v>
      </c>
      <c r="AR59" s="36"/>
      <c r="AS59" s="34">
        <f t="shared" si="91"/>
        <v>0</v>
      </c>
      <c r="AT59" s="195"/>
    </row>
    <row r="60" spans="1:46" ht="39.9" customHeight="1" x14ac:dyDescent="0.3">
      <c r="A60" s="199"/>
      <c r="B60" s="444"/>
      <c r="C60" s="364"/>
      <c r="D60" s="15" t="s">
        <v>123</v>
      </c>
      <c r="E60" s="16">
        <v>0</v>
      </c>
      <c r="F60" s="37"/>
      <c r="G60" s="33">
        <f t="shared" si="73"/>
        <v>0</v>
      </c>
      <c r="H60" s="36"/>
      <c r="I60" s="33">
        <f t="shared" si="73"/>
        <v>0</v>
      </c>
      <c r="J60" s="36"/>
      <c r="K60" s="33">
        <f t="shared" si="74"/>
        <v>0</v>
      </c>
      <c r="L60" s="36"/>
      <c r="M60" s="33">
        <f t="shared" si="92"/>
        <v>0</v>
      </c>
      <c r="N60" s="36"/>
      <c r="O60" s="33">
        <f t="shared" si="76"/>
        <v>0</v>
      </c>
      <c r="P60" s="36"/>
      <c r="Q60" s="33">
        <f t="shared" si="77"/>
        <v>0</v>
      </c>
      <c r="R60" s="36"/>
      <c r="S60" s="33">
        <f t="shared" si="78"/>
        <v>0</v>
      </c>
      <c r="T60" s="36"/>
      <c r="U60" s="33">
        <f t="shared" si="79"/>
        <v>0</v>
      </c>
      <c r="V60" s="36"/>
      <c r="W60" s="33">
        <f t="shared" si="80"/>
        <v>0</v>
      </c>
      <c r="X60" s="36"/>
      <c r="Y60" s="33">
        <f t="shared" si="81"/>
        <v>0</v>
      </c>
      <c r="Z60" s="37"/>
      <c r="AA60" s="33">
        <f t="shared" si="82"/>
        <v>0</v>
      </c>
      <c r="AB60" s="36"/>
      <c r="AC60" s="33">
        <f t="shared" si="83"/>
        <v>0</v>
      </c>
      <c r="AD60" s="36"/>
      <c r="AE60" s="33">
        <f t="shared" si="84"/>
        <v>0</v>
      </c>
      <c r="AF60" s="36"/>
      <c r="AG60" s="33">
        <f t="shared" si="93"/>
        <v>0</v>
      </c>
      <c r="AH60" s="36"/>
      <c r="AI60" s="33">
        <f t="shared" si="86"/>
        <v>0</v>
      </c>
      <c r="AJ60" s="36"/>
      <c r="AK60" s="33">
        <f t="shared" si="87"/>
        <v>0</v>
      </c>
      <c r="AL60" s="36"/>
      <c r="AM60" s="33">
        <f t="shared" si="88"/>
        <v>0</v>
      </c>
      <c r="AN60" s="36"/>
      <c r="AO60" s="33">
        <f t="shared" si="89"/>
        <v>0</v>
      </c>
      <c r="AP60" s="36"/>
      <c r="AQ60" s="33">
        <f t="shared" si="90"/>
        <v>0</v>
      </c>
      <c r="AR60" s="36"/>
      <c r="AS60" s="34">
        <f t="shared" si="91"/>
        <v>0</v>
      </c>
      <c r="AT60" s="195"/>
    </row>
    <row r="61" spans="1:46" ht="39.9" customHeight="1" x14ac:dyDescent="0.3">
      <c r="A61" s="199"/>
      <c r="B61" s="444"/>
      <c r="C61" s="364"/>
      <c r="D61" s="15" t="s">
        <v>136</v>
      </c>
      <c r="E61" s="16">
        <v>0.06</v>
      </c>
      <c r="F61" s="37"/>
      <c r="G61" s="33">
        <f t="shared" si="73"/>
        <v>0</v>
      </c>
      <c r="H61" s="36"/>
      <c r="I61" s="33">
        <f t="shared" si="73"/>
        <v>0</v>
      </c>
      <c r="J61" s="36"/>
      <c r="K61" s="33">
        <f t="shared" si="74"/>
        <v>0</v>
      </c>
      <c r="L61" s="36"/>
      <c r="M61" s="33">
        <f t="shared" si="92"/>
        <v>0</v>
      </c>
      <c r="N61" s="36"/>
      <c r="O61" s="33">
        <f t="shared" si="76"/>
        <v>0</v>
      </c>
      <c r="P61" s="36"/>
      <c r="Q61" s="33">
        <f t="shared" si="77"/>
        <v>0</v>
      </c>
      <c r="R61" s="36"/>
      <c r="S61" s="33">
        <f t="shared" si="78"/>
        <v>0</v>
      </c>
      <c r="T61" s="36"/>
      <c r="U61" s="33">
        <f>T61*$E61</f>
        <v>0</v>
      </c>
      <c r="V61" s="36"/>
      <c r="W61" s="33">
        <f t="shared" si="80"/>
        <v>0</v>
      </c>
      <c r="X61" s="36"/>
      <c r="Y61" s="33">
        <f t="shared" si="81"/>
        <v>0</v>
      </c>
      <c r="Z61" s="37"/>
      <c r="AA61" s="33">
        <f t="shared" si="82"/>
        <v>0</v>
      </c>
      <c r="AB61" s="36"/>
      <c r="AC61" s="33">
        <f t="shared" si="83"/>
        <v>0</v>
      </c>
      <c r="AD61" s="36"/>
      <c r="AE61" s="33">
        <f t="shared" si="84"/>
        <v>0</v>
      </c>
      <c r="AF61" s="36"/>
      <c r="AG61" s="33">
        <f t="shared" si="93"/>
        <v>0</v>
      </c>
      <c r="AH61" s="36"/>
      <c r="AI61" s="33">
        <f t="shared" si="86"/>
        <v>0</v>
      </c>
      <c r="AJ61" s="36"/>
      <c r="AK61" s="33">
        <f t="shared" si="87"/>
        <v>0</v>
      </c>
      <c r="AL61" s="36"/>
      <c r="AM61" s="33">
        <f t="shared" si="88"/>
        <v>0</v>
      </c>
      <c r="AN61" s="36"/>
      <c r="AO61" s="33">
        <f>AN61*$E61</f>
        <v>0</v>
      </c>
      <c r="AP61" s="36"/>
      <c r="AQ61" s="33">
        <f t="shared" si="90"/>
        <v>0</v>
      </c>
      <c r="AR61" s="36"/>
      <c r="AS61" s="34">
        <f t="shared" si="91"/>
        <v>0</v>
      </c>
      <c r="AT61" s="195"/>
    </row>
    <row r="62" spans="1:46" ht="39.9" customHeight="1" x14ac:dyDescent="0.3">
      <c r="A62" s="199"/>
      <c r="B62" s="444"/>
      <c r="C62" s="364"/>
      <c r="D62" s="15" t="s">
        <v>137</v>
      </c>
      <c r="E62" s="16">
        <v>0.03</v>
      </c>
      <c r="F62" s="37"/>
      <c r="G62" s="33">
        <f t="shared" si="73"/>
        <v>0</v>
      </c>
      <c r="H62" s="36"/>
      <c r="I62" s="33">
        <f t="shared" si="73"/>
        <v>0</v>
      </c>
      <c r="J62" s="36"/>
      <c r="K62" s="33">
        <f t="shared" si="74"/>
        <v>0</v>
      </c>
      <c r="L62" s="36"/>
      <c r="M62" s="33">
        <f t="shared" si="92"/>
        <v>0</v>
      </c>
      <c r="N62" s="36"/>
      <c r="O62" s="33">
        <f t="shared" si="76"/>
        <v>0</v>
      </c>
      <c r="P62" s="36"/>
      <c r="Q62" s="33">
        <f t="shared" si="77"/>
        <v>0</v>
      </c>
      <c r="R62" s="36"/>
      <c r="S62" s="33">
        <f t="shared" si="78"/>
        <v>0</v>
      </c>
      <c r="T62" s="36"/>
      <c r="U62" s="33">
        <f t="shared" ref="U62:U65" si="94">T62*$E62</f>
        <v>0</v>
      </c>
      <c r="V62" s="36"/>
      <c r="W62" s="33">
        <f t="shared" si="80"/>
        <v>0</v>
      </c>
      <c r="X62" s="36"/>
      <c r="Y62" s="33">
        <f t="shared" si="81"/>
        <v>0</v>
      </c>
      <c r="Z62" s="37"/>
      <c r="AA62" s="33">
        <f t="shared" si="82"/>
        <v>0</v>
      </c>
      <c r="AB62" s="36"/>
      <c r="AC62" s="33">
        <f t="shared" si="83"/>
        <v>0</v>
      </c>
      <c r="AD62" s="36"/>
      <c r="AE62" s="33">
        <f t="shared" si="84"/>
        <v>0</v>
      </c>
      <c r="AF62" s="36"/>
      <c r="AG62" s="33">
        <f t="shared" si="93"/>
        <v>0</v>
      </c>
      <c r="AH62" s="36"/>
      <c r="AI62" s="33">
        <f t="shared" si="86"/>
        <v>0</v>
      </c>
      <c r="AJ62" s="36"/>
      <c r="AK62" s="33">
        <f t="shared" si="87"/>
        <v>0</v>
      </c>
      <c r="AL62" s="36"/>
      <c r="AM62" s="33">
        <f t="shared" si="88"/>
        <v>0</v>
      </c>
      <c r="AN62" s="36"/>
      <c r="AO62" s="33">
        <f t="shared" ref="AO62:AO65" si="95">AN62*$E62</f>
        <v>0</v>
      </c>
      <c r="AP62" s="36"/>
      <c r="AQ62" s="33">
        <f t="shared" si="90"/>
        <v>0</v>
      </c>
      <c r="AR62" s="36"/>
      <c r="AS62" s="34">
        <f t="shared" si="91"/>
        <v>0</v>
      </c>
      <c r="AT62" s="195"/>
    </row>
    <row r="63" spans="1:46" ht="39.9" customHeight="1" x14ac:dyDescent="0.3">
      <c r="A63" s="199"/>
      <c r="B63" s="444"/>
      <c r="C63" s="364"/>
      <c r="D63" s="15" t="s">
        <v>138</v>
      </c>
      <c r="E63" s="16">
        <v>0.09</v>
      </c>
      <c r="F63" s="37"/>
      <c r="G63" s="33">
        <f t="shared" si="73"/>
        <v>0</v>
      </c>
      <c r="H63" s="36"/>
      <c r="I63" s="33">
        <f t="shared" si="73"/>
        <v>0</v>
      </c>
      <c r="J63" s="36"/>
      <c r="K63" s="33">
        <f t="shared" si="74"/>
        <v>0</v>
      </c>
      <c r="L63" s="36"/>
      <c r="M63" s="33">
        <f t="shared" si="92"/>
        <v>0</v>
      </c>
      <c r="N63" s="36"/>
      <c r="O63" s="33">
        <f t="shared" si="76"/>
        <v>0</v>
      </c>
      <c r="P63" s="36"/>
      <c r="Q63" s="33">
        <f t="shared" si="77"/>
        <v>0</v>
      </c>
      <c r="R63" s="36"/>
      <c r="S63" s="33">
        <f t="shared" si="78"/>
        <v>0</v>
      </c>
      <c r="T63" s="36"/>
      <c r="U63" s="33">
        <f t="shared" si="94"/>
        <v>0</v>
      </c>
      <c r="V63" s="36"/>
      <c r="W63" s="33">
        <f t="shared" si="80"/>
        <v>0</v>
      </c>
      <c r="X63" s="36"/>
      <c r="Y63" s="33">
        <f t="shared" si="81"/>
        <v>0</v>
      </c>
      <c r="Z63" s="37"/>
      <c r="AA63" s="33">
        <f t="shared" si="82"/>
        <v>0</v>
      </c>
      <c r="AB63" s="36"/>
      <c r="AC63" s="33">
        <f t="shared" si="83"/>
        <v>0</v>
      </c>
      <c r="AD63" s="36"/>
      <c r="AE63" s="33">
        <f t="shared" si="84"/>
        <v>0</v>
      </c>
      <c r="AF63" s="36"/>
      <c r="AG63" s="33">
        <f t="shared" si="93"/>
        <v>0</v>
      </c>
      <c r="AH63" s="36"/>
      <c r="AI63" s="33">
        <f t="shared" si="86"/>
        <v>0</v>
      </c>
      <c r="AJ63" s="36"/>
      <c r="AK63" s="33">
        <f t="shared" si="87"/>
        <v>0</v>
      </c>
      <c r="AL63" s="36"/>
      <c r="AM63" s="33">
        <f t="shared" si="88"/>
        <v>0</v>
      </c>
      <c r="AN63" s="36"/>
      <c r="AO63" s="33">
        <f t="shared" si="95"/>
        <v>0</v>
      </c>
      <c r="AP63" s="36"/>
      <c r="AQ63" s="33">
        <f t="shared" si="90"/>
        <v>0</v>
      </c>
      <c r="AR63" s="36"/>
      <c r="AS63" s="34">
        <f t="shared" si="91"/>
        <v>0</v>
      </c>
      <c r="AT63" s="195"/>
    </row>
    <row r="64" spans="1:46" ht="39.9" customHeight="1" x14ac:dyDescent="0.3">
      <c r="A64" s="199"/>
      <c r="B64" s="444"/>
      <c r="C64" s="364"/>
      <c r="D64" s="15" t="s">
        <v>124</v>
      </c>
      <c r="E64" s="16">
        <v>0</v>
      </c>
      <c r="F64" s="37"/>
      <c r="G64" s="33">
        <f t="shared" si="73"/>
        <v>0</v>
      </c>
      <c r="H64" s="36"/>
      <c r="I64" s="33">
        <f t="shared" si="73"/>
        <v>0</v>
      </c>
      <c r="J64" s="36"/>
      <c r="K64" s="33">
        <f t="shared" si="74"/>
        <v>0</v>
      </c>
      <c r="L64" s="36"/>
      <c r="M64" s="33">
        <f t="shared" si="92"/>
        <v>0</v>
      </c>
      <c r="N64" s="36"/>
      <c r="O64" s="33">
        <f t="shared" si="76"/>
        <v>0</v>
      </c>
      <c r="P64" s="36"/>
      <c r="Q64" s="33">
        <f t="shared" si="77"/>
        <v>0</v>
      </c>
      <c r="R64" s="36"/>
      <c r="S64" s="33">
        <f t="shared" si="78"/>
        <v>0</v>
      </c>
      <c r="T64" s="36"/>
      <c r="U64" s="33">
        <f t="shared" si="94"/>
        <v>0</v>
      </c>
      <c r="V64" s="36"/>
      <c r="W64" s="33">
        <f t="shared" si="80"/>
        <v>0</v>
      </c>
      <c r="X64" s="36"/>
      <c r="Y64" s="33">
        <f t="shared" si="81"/>
        <v>0</v>
      </c>
      <c r="Z64" s="37"/>
      <c r="AA64" s="33">
        <f t="shared" si="82"/>
        <v>0</v>
      </c>
      <c r="AB64" s="36"/>
      <c r="AC64" s="33">
        <f t="shared" si="83"/>
        <v>0</v>
      </c>
      <c r="AD64" s="36"/>
      <c r="AE64" s="33">
        <f t="shared" si="84"/>
        <v>0</v>
      </c>
      <c r="AF64" s="36"/>
      <c r="AG64" s="33">
        <f t="shared" si="93"/>
        <v>0</v>
      </c>
      <c r="AH64" s="36"/>
      <c r="AI64" s="33">
        <f t="shared" si="86"/>
        <v>0</v>
      </c>
      <c r="AJ64" s="36"/>
      <c r="AK64" s="33">
        <f t="shared" si="87"/>
        <v>0</v>
      </c>
      <c r="AL64" s="36"/>
      <c r="AM64" s="33">
        <f t="shared" si="88"/>
        <v>0</v>
      </c>
      <c r="AN64" s="36"/>
      <c r="AO64" s="33">
        <f t="shared" si="95"/>
        <v>0</v>
      </c>
      <c r="AP64" s="36"/>
      <c r="AQ64" s="33">
        <f t="shared" si="90"/>
        <v>0</v>
      </c>
      <c r="AR64" s="36"/>
      <c r="AS64" s="34">
        <f t="shared" si="91"/>
        <v>0</v>
      </c>
      <c r="AT64" s="195"/>
    </row>
    <row r="65" spans="1:58" ht="39.9" customHeight="1" x14ac:dyDescent="0.3">
      <c r="A65" s="199"/>
      <c r="B65" s="444"/>
      <c r="C65" s="364"/>
      <c r="D65" s="18" t="s">
        <v>139</v>
      </c>
      <c r="E65" s="16">
        <v>1.5E-3</v>
      </c>
      <c r="F65" s="37"/>
      <c r="G65" s="33">
        <f t="shared" si="73"/>
        <v>0</v>
      </c>
      <c r="H65" s="36"/>
      <c r="I65" s="33">
        <f t="shared" si="73"/>
        <v>0</v>
      </c>
      <c r="J65" s="36"/>
      <c r="K65" s="33">
        <f t="shared" si="74"/>
        <v>0</v>
      </c>
      <c r="L65" s="36"/>
      <c r="M65" s="33">
        <f t="shared" si="92"/>
        <v>0</v>
      </c>
      <c r="N65" s="36"/>
      <c r="O65" s="33">
        <f t="shared" si="76"/>
        <v>0</v>
      </c>
      <c r="P65" s="36"/>
      <c r="Q65" s="33">
        <f t="shared" si="77"/>
        <v>0</v>
      </c>
      <c r="R65" s="36"/>
      <c r="S65" s="33">
        <f t="shared" si="78"/>
        <v>0</v>
      </c>
      <c r="T65" s="36"/>
      <c r="U65" s="33">
        <f t="shared" si="94"/>
        <v>0</v>
      </c>
      <c r="V65" s="36"/>
      <c r="W65" s="33">
        <f t="shared" si="80"/>
        <v>0</v>
      </c>
      <c r="X65" s="36"/>
      <c r="Y65" s="33">
        <f t="shared" si="81"/>
        <v>0</v>
      </c>
      <c r="Z65" s="37"/>
      <c r="AA65" s="33">
        <f t="shared" si="82"/>
        <v>0</v>
      </c>
      <c r="AB65" s="36"/>
      <c r="AC65" s="33">
        <f t="shared" si="83"/>
        <v>0</v>
      </c>
      <c r="AD65" s="36"/>
      <c r="AE65" s="33">
        <f t="shared" si="84"/>
        <v>0</v>
      </c>
      <c r="AF65" s="36"/>
      <c r="AG65" s="33">
        <f t="shared" si="93"/>
        <v>0</v>
      </c>
      <c r="AH65" s="36"/>
      <c r="AI65" s="33">
        <f t="shared" si="86"/>
        <v>0</v>
      </c>
      <c r="AJ65" s="36"/>
      <c r="AK65" s="33">
        <f t="shared" si="87"/>
        <v>0</v>
      </c>
      <c r="AL65" s="36"/>
      <c r="AM65" s="33">
        <f t="shared" si="88"/>
        <v>0</v>
      </c>
      <c r="AN65" s="36"/>
      <c r="AO65" s="33">
        <f t="shared" si="95"/>
        <v>0</v>
      </c>
      <c r="AP65" s="36"/>
      <c r="AQ65" s="33">
        <f t="shared" si="90"/>
        <v>0</v>
      </c>
      <c r="AR65" s="36"/>
      <c r="AS65" s="34">
        <f t="shared" si="91"/>
        <v>0</v>
      </c>
      <c r="AT65" s="195"/>
    </row>
    <row r="66" spans="1:58" ht="39.9" customHeight="1" thickBot="1" x14ac:dyDescent="0.35">
      <c r="A66" s="199"/>
      <c r="B66" s="445"/>
      <c r="C66" s="365"/>
      <c r="D66" s="365" t="s">
        <v>165</v>
      </c>
      <c r="E66" s="368"/>
      <c r="F66" s="347">
        <f>SUM(G49:G65)</f>
        <v>0</v>
      </c>
      <c r="G66" s="347"/>
      <c r="H66" s="347">
        <f>SUM(I49:I65)</f>
        <v>0</v>
      </c>
      <c r="I66" s="347"/>
      <c r="J66" s="347">
        <f>SUM(K49:K65)</f>
        <v>0</v>
      </c>
      <c r="K66" s="347"/>
      <c r="L66" s="347">
        <f>SUM(M49:M65)</f>
        <v>0</v>
      </c>
      <c r="M66" s="347"/>
      <c r="N66" s="347">
        <f>SUM(O49:O65)</f>
        <v>0</v>
      </c>
      <c r="O66" s="347"/>
      <c r="P66" s="347">
        <f>SUM(Q49:Q65)</f>
        <v>0</v>
      </c>
      <c r="Q66" s="347"/>
      <c r="R66" s="347">
        <f>SUM(S49:S65)</f>
        <v>0</v>
      </c>
      <c r="S66" s="347"/>
      <c r="T66" s="347">
        <f>SUM(U49:U65)</f>
        <v>0</v>
      </c>
      <c r="U66" s="347"/>
      <c r="V66" s="347">
        <f>SUM(W49:W65)</f>
        <v>0</v>
      </c>
      <c r="W66" s="347"/>
      <c r="X66" s="347">
        <f>SUM(Y49:Y65)</f>
        <v>0</v>
      </c>
      <c r="Y66" s="347"/>
      <c r="Z66" s="347">
        <f>SUM(AA49:AA65)</f>
        <v>0</v>
      </c>
      <c r="AA66" s="347"/>
      <c r="AB66" s="347">
        <f>SUM(AC49:AC65)</f>
        <v>0</v>
      </c>
      <c r="AC66" s="347"/>
      <c r="AD66" s="347">
        <f>SUM(AE49:AE65)</f>
        <v>0</v>
      </c>
      <c r="AE66" s="347"/>
      <c r="AF66" s="347">
        <f>SUM(AG49:AG65)</f>
        <v>0</v>
      </c>
      <c r="AG66" s="347"/>
      <c r="AH66" s="347">
        <f>SUM(AI49:AI65)</f>
        <v>0</v>
      </c>
      <c r="AI66" s="347"/>
      <c r="AJ66" s="347">
        <f>SUM(AK49:AK65)</f>
        <v>0</v>
      </c>
      <c r="AK66" s="347"/>
      <c r="AL66" s="347">
        <f>SUM(AM49:AM65)</f>
        <v>0</v>
      </c>
      <c r="AM66" s="347"/>
      <c r="AN66" s="347">
        <f>SUM(AO49:AO65)</f>
        <v>0</v>
      </c>
      <c r="AO66" s="347"/>
      <c r="AP66" s="347">
        <f>SUM(AQ49:AQ65)</f>
        <v>0</v>
      </c>
      <c r="AQ66" s="347"/>
      <c r="AR66" s="347">
        <f>SUM(AS49:AS65)</f>
        <v>0</v>
      </c>
      <c r="AS66" s="469"/>
      <c r="AT66" s="195"/>
    </row>
    <row r="67" spans="1:58" s="202" customFormat="1" ht="3" customHeight="1" thickTop="1" thickBot="1" x14ac:dyDescent="0.3">
      <c r="A67" s="199"/>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95"/>
      <c r="AU67" s="196"/>
      <c r="AV67" s="196"/>
      <c r="AW67" s="196"/>
      <c r="AX67" s="196"/>
      <c r="AY67" s="196"/>
      <c r="AZ67" s="196"/>
      <c r="BA67" s="196"/>
      <c r="BB67" s="196"/>
      <c r="BC67" s="196"/>
      <c r="BD67" s="196"/>
      <c r="BE67" s="196"/>
      <c r="BF67" s="198"/>
    </row>
    <row r="68" spans="1:58" ht="32.25" customHeight="1" thickTop="1" x14ac:dyDescent="0.3">
      <c r="A68" s="199"/>
      <c r="B68" s="443" t="s">
        <v>108</v>
      </c>
      <c r="C68" s="354" t="s">
        <v>70</v>
      </c>
      <c r="D68" s="426" t="s">
        <v>1</v>
      </c>
      <c r="E68" s="426"/>
      <c r="F68" s="429">
        <f>IF(F32+F39&gt;0,F32+F39-(G49+G50),0)</f>
        <v>0</v>
      </c>
      <c r="G68" s="429"/>
      <c r="H68" s="429">
        <f>IF(H32+H39&gt;0,H32+H39-(I49+I50),0)</f>
        <v>0</v>
      </c>
      <c r="I68" s="429"/>
      <c r="J68" s="429">
        <f>IF(J32+J39&gt;0,J32+J39-(K49+K50),0)</f>
        <v>0</v>
      </c>
      <c r="K68" s="429"/>
      <c r="L68" s="429">
        <f>IF(L32+L39&gt;0,L32+L39-(M49+M50),0)</f>
        <v>0</v>
      </c>
      <c r="M68" s="429"/>
      <c r="N68" s="429">
        <f>IF(N32+N39&gt;0,N32+N39-(O49+O50),0)</f>
        <v>0</v>
      </c>
      <c r="O68" s="429"/>
      <c r="P68" s="429">
        <f>IF(P32+P39&gt;0,P32+P39-(Q49+Q50),0)</f>
        <v>0</v>
      </c>
      <c r="Q68" s="429"/>
      <c r="R68" s="429">
        <f>IF(R32+R39&gt;0,R32+R39-(S49+S50),0)</f>
        <v>0</v>
      </c>
      <c r="S68" s="429"/>
      <c r="T68" s="429">
        <f>IF(T32+T39&gt;0,T32+T39-(U49+U50),0)</f>
        <v>0</v>
      </c>
      <c r="U68" s="429"/>
      <c r="V68" s="429">
        <f>IF(V32+V39&gt;0,V32+V39-(W49+W50),0)</f>
        <v>0</v>
      </c>
      <c r="W68" s="429"/>
      <c r="X68" s="429">
        <f>IF(X32+X39&gt;0,X32+X39-(Y49+Y50),0)</f>
        <v>0</v>
      </c>
      <c r="Y68" s="429"/>
      <c r="Z68" s="429">
        <f>IF(Z32+Z39&gt;0,Z32+Z39-(AA49+AA50),0)</f>
        <v>0</v>
      </c>
      <c r="AA68" s="429"/>
      <c r="AB68" s="429">
        <f>IF(AB32+AB39&gt;0,AB32+AB39-(AC49+AC50),0)</f>
        <v>0</v>
      </c>
      <c r="AC68" s="429"/>
      <c r="AD68" s="429">
        <f>IF(AD32+AD39&gt;0,AD32+AD39-(AE49+AE50),0)</f>
        <v>0</v>
      </c>
      <c r="AE68" s="429"/>
      <c r="AF68" s="429">
        <f>IF(AF32+AF39&gt;0,AF32+AF39-(AG49+AG50),0)</f>
        <v>0</v>
      </c>
      <c r="AG68" s="429"/>
      <c r="AH68" s="429">
        <f>IF(AH32+AH39&gt;0,AH32+AH39-(AI49+AI50),0)</f>
        <v>0</v>
      </c>
      <c r="AI68" s="429"/>
      <c r="AJ68" s="429">
        <f>IF(AJ32+AJ39&gt;0,AJ32+AJ39-(AK49+AK50),0)</f>
        <v>0</v>
      </c>
      <c r="AK68" s="429"/>
      <c r="AL68" s="429">
        <f>IF(AL32+AL39&gt;0,AL32+AL39-(AM49+AM50),0)</f>
        <v>0</v>
      </c>
      <c r="AM68" s="429"/>
      <c r="AN68" s="429">
        <f>IF(AN32+AN39&gt;0,AN32+AN39-(AO49+AO50),0)</f>
        <v>0</v>
      </c>
      <c r="AO68" s="429"/>
      <c r="AP68" s="429">
        <f>IF(AP32+AP39&gt;0,AP32+AP39-(AQ49+AQ50),0)</f>
        <v>0</v>
      </c>
      <c r="AQ68" s="429"/>
      <c r="AR68" s="429">
        <f>IF(AR32+AR39&gt;0,AR32+AR39-(AS49+AS50),0)</f>
        <v>0</v>
      </c>
      <c r="AS68" s="429"/>
      <c r="AT68" s="195"/>
    </row>
    <row r="69" spans="1:58" ht="32.25" customHeight="1" x14ac:dyDescent="0.3">
      <c r="A69" s="199"/>
      <c r="B69" s="444"/>
      <c r="C69" s="355"/>
      <c r="D69" s="408" t="s">
        <v>2</v>
      </c>
      <c r="E69" s="408"/>
      <c r="F69" s="413">
        <f>IF(F33+F40&gt;0,F33+F40-(G51+G52+G53+G54),0)</f>
        <v>0</v>
      </c>
      <c r="G69" s="413"/>
      <c r="H69" s="413">
        <f>IF(H33+H40&gt;0,H33+H40-(I51+I52+I53+I54),0)</f>
        <v>0</v>
      </c>
      <c r="I69" s="413"/>
      <c r="J69" s="413">
        <f>IF(J33+J40&gt;0,J33+J40-(K51+K52+K53+K54),0)</f>
        <v>0</v>
      </c>
      <c r="K69" s="413"/>
      <c r="L69" s="413">
        <f>IF(L33+L40&gt;0,L33+L40-(M51+M52+M53+M54),0)</f>
        <v>0</v>
      </c>
      <c r="M69" s="413"/>
      <c r="N69" s="413">
        <f>IF(N33+N40&gt;0,N33+N40-(O51+O52+O53+O54),0)</f>
        <v>0</v>
      </c>
      <c r="O69" s="413"/>
      <c r="P69" s="413">
        <f>IF(P33+P40&gt;0,P33+P40-(Q51+Q52+Q53+Q54),0)</f>
        <v>0</v>
      </c>
      <c r="Q69" s="413"/>
      <c r="R69" s="413">
        <f>IF(R33+R40&gt;0,R33+R40-(S51+S52+S53+S54),0)</f>
        <v>0</v>
      </c>
      <c r="S69" s="413"/>
      <c r="T69" s="413">
        <f>IF(T33+T40&gt;0,T33+T40-(U51+U52+U53+U54),0)</f>
        <v>0</v>
      </c>
      <c r="U69" s="413"/>
      <c r="V69" s="413">
        <f>IF(V33+V40&gt;0,V33+V40-(W51+W52+W53+W54),0)</f>
        <v>0</v>
      </c>
      <c r="W69" s="413"/>
      <c r="X69" s="413">
        <f>IF(X33+X40&gt;0,X33+X40-(Y51+Y52+Y53+Y54),0)</f>
        <v>0</v>
      </c>
      <c r="Y69" s="413"/>
      <c r="Z69" s="413">
        <f>IF(Z33+Z40&gt;0,Z33+Z40-(AA51+AA52+AA53+AA54),0)</f>
        <v>0</v>
      </c>
      <c r="AA69" s="413"/>
      <c r="AB69" s="413">
        <f>IF(AB33+AB40&gt;0,AB33+AB40-(AC51+AC52+AC53+AC54),0)</f>
        <v>0</v>
      </c>
      <c r="AC69" s="413"/>
      <c r="AD69" s="413">
        <f>IF(AD33+AD40&gt;0,AD33+AD40-(AE51+AE52+AE53+AE54),0)</f>
        <v>0</v>
      </c>
      <c r="AE69" s="413"/>
      <c r="AF69" s="413">
        <f>IF(AF33+AF40&gt;0,AF33+AF40-(AG51+AG52+AG53+AG54),0)</f>
        <v>0</v>
      </c>
      <c r="AG69" s="413"/>
      <c r="AH69" s="413">
        <f>IF(AH33+AH40&gt;0,AH33+AH40-(AI51+AI52+AI53+AI54),0)</f>
        <v>0</v>
      </c>
      <c r="AI69" s="413"/>
      <c r="AJ69" s="413">
        <f>IF(AJ33+AJ40&gt;0,AJ33+AJ40-(AK51+AK52+AK53+AK54),0)</f>
        <v>0</v>
      </c>
      <c r="AK69" s="413"/>
      <c r="AL69" s="413">
        <f>IF(AL33+AL40&gt;0,AL33+AL40-(AM51+AM52+AM53+AM54),0)</f>
        <v>0</v>
      </c>
      <c r="AM69" s="413"/>
      <c r="AN69" s="413">
        <f>IF(AN33+AN40&gt;0,AN33+AN40-(AO51+AO52+AO53+AO54),0)</f>
        <v>0</v>
      </c>
      <c r="AO69" s="413"/>
      <c r="AP69" s="413">
        <f>IF(AP33+AP40&gt;0,AP33+AP40-(AQ51+AQ52+AQ53+AQ54),0)</f>
        <v>0</v>
      </c>
      <c r="AQ69" s="413"/>
      <c r="AR69" s="413">
        <f>IF(AR33+AR40&gt;0,AR33+AR40-(AS51+AS52+AS53+AS54),0)</f>
        <v>0</v>
      </c>
      <c r="AS69" s="413"/>
      <c r="AT69" s="195"/>
    </row>
    <row r="70" spans="1:58" ht="32.25" customHeight="1" x14ac:dyDescent="0.3">
      <c r="A70" s="199"/>
      <c r="B70" s="444"/>
      <c r="C70" s="355"/>
      <c r="D70" s="408" t="s">
        <v>3</v>
      </c>
      <c r="E70" s="408"/>
      <c r="F70" s="413">
        <f>IF(F34+F41&gt;0,F34+F41-(G65+G55+G56),0)</f>
        <v>0</v>
      </c>
      <c r="G70" s="413"/>
      <c r="H70" s="413">
        <f>IF(H34+H41&gt;0,H34+H41-(I65+I55+I56),0)</f>
        <v>0</v>
      </c>
      <c r="I70" s="413"/>
      <c r="J70" s="413">
        <f>IF(J34+J41&gt;0,J34+J41-(K65+K55+K56),0)</f>
        <v>0</v>
      </c>
      <c r="K70" s="413"/>
      <c r="L70" s="413">
        <f>IF(L34+L41&gt;0,L34+L41-(M65+M55+M56),0)</f>
        <v>0</v>
      </c>
      <c r="M70" s="413"/>
      <c r="N70" s="413">
        <f>IF(N34+N41&gt;0,N34+N41-(O65+O55+O56),0)</f>
        <v>0</v>
      </c>
      <c r="O70" s="413"/>
      <c r="P70" s="413">
        <f>IF(P34+P41&gt;0,P34+P41-(Q65+Q55+Q56),0)</f>
        <v>0</v>
      </c>
      <c r="Q70" s="413"/>
      <c r="R70" s="413">
        <f>IF(R34+R41&gt;0,R34+R41-(S65+S55+S56),0)</f>
        <v>0</v>
      </c>
      <c r="S70" s="413"/>
      <c r="T70" s="413">
        <f>IF(T34+T41&gt;0,T34+T41-(U65+U55+U56),0)</f>
        <v>0</v>
      </c>
      <c r="U70" s="413"/>
      <c r="V70" s="413">
        <f>IF(V34+V41&gt;0,V34+V41-(W65+W55+W56),0)</f>
        <v>0</v>
      </c>
      <c r="W70" s="413"/>
      <c r="X70" s="413">
        <f>IF(X34+X41&gt;0,X34+X41-(Y65+Y55+Y56),0)</f>
        <v>0</v>
      </c>
      <c r="Y70" s="413"/>
      <c r="Z70" s="413">
        <f>IF(Z34+Z41&gt;0,Z34+Z41-(AA65+AA55+AA56),0)</f>
        <v>0</v>
      </c>
      <c r="AA70" s="413"/>
      <c r="AB70" s="413">
        <f>IF(AB34+AB41&gt;0,AB34+AB41-(AC65+AC55+AC56),0)</f>
        <v>0</v>
      </c>
      <c r="AC70" s="413"/>
      <c r="AD70" s="413">
        <f>IF(AD34+AD41&gt;0,AD34+AD41-(AE65+AE55+AE56),0)</f>
        <v>0</v>
      </c>
      <c r="AE70" s="413"/>
      <c r="AF70" s="413">
        <f>IF(AF34+AF41&gt;0,AF34+AF41-(AG65+AG55+AG56),0)</f>
        <v>0</v>
      </c>
      <c r="AG70" s="413"/>
      <c r="AH70" s="413">
        <f>IF(AH34+AH41&gt;0,AH34+AH41-(AI65+AI55+AI56),0)</f>
        <v>0</v>
      </c>
      <c r="AI70" s="413"/>
      <c r="AJ70" s="413">
        <f>IF(AJ34+AJ41&gt;0,AJ34+AJ41-(AK65+AK55+AK56),0)</f>
        <v>0</v>
      </c>
      <c r="AK70" s="413"/>
      <c r="AL70" s="413">
        <f>IF(AL34+AL41&gt;0,AL34+AL41-(AM65+AM55+AM56),0)</f>
        <v>0</v>
      </c>
      <c r="AM70" s="413"/>
      <c r="AN70" s="413">
        <f>IF(AN34+AN41&gt;0,AN34+AN41-(AO65+AO55+AO56),0)</f>
        <v>0</v>
      </c>
      <c r="AO70" s="413"/>
      <c r="AP70" s="413">
        <f>IF(AP34+AP41&gt;0,AP34+AP41-(AQ65+AQ55+AQ56),0)</f>
        <v>0</v>
      </c>
      <c r="AQ70" s="413"/>
      <c r="AR70" s="413">
        <f>IF(AR34+AR41&gt;0,AR34+AR41-(AS65+AS55+AS56),0)</f>
        <v>0</v>
      </c>
      <c r="AS70" s="413"/>
      <c r="AT70" s="195"/>
    </row>
    <row r="71" spans="1:58" ht="32.25" customHeight="1" x14ac:dyDescent="0.3">
      <c r="A71" s="199"/>
      <c r="B71" s="444"/>
      <c r="C71" s="355"/>
      <c r="D71" s="408" t="s">
        <v>24</v>
      </c>
      <c r="E71" s="408"/>
      <c r="F71" s="413">
        <f>IF(F35+F42&gt;0,F35+F42-(G58+G59+G57+G60),0)</f>
        <v>0</v>
      </c>
      <c r="G71" s="413"/>
      <c r="H71" s="413">
        <f>IF(H35+H42&gt;0,H35+H42-(I58+I59+I57+I60),0)</f>
        <v>0</v>
      </c>
      <c r="I71" s="413"/>
      <c r="J71" s="413">
        <f>IF(J35+J42&gt;0,J35+J42-(K58+K59+K57+K60),0)</f>
        <v>0</v>
      </c>
      <c r="K71" s="413"/>
      <c r="L71" s="413">
        <f>IF(L35+L42&gt;0,L35+L42-(M58+M59+M57+M60),0)</f>
        <v>0</v>
      </c>
      <c r="M71" s="413"/>
      <c r="N71" s="413">
        <f>IF(N35+N42&gt;0,N35+N42-(O58+O59+O57+O60),0)</f>
        <v>0</v>
      </c>
      <c r="O71" s="413"/>
      <c r="P71" s="413">
        <f>IF(P35+P42&gt;0,P35+P42-(Q58+Q59+Q57+Q60),0)</f>
        <v>0</v>
      </c>
      <c r="Q71" s="413"/>
      <c r="R71" s="413">
        <f>IF(R35+R42&gt;0,R35+R42-(S58+S59+S57+S60),0)</f>
        <v>0</v>
      </c>
      <c r="S71" s="413"/>
      <c r="T71" s="413">
        <f>IF(T35+T42&gt;0,T35+T42-(U58+U59+U57+U60),0)</f>
        <v>0</v>
      </c>
      <c r="U71" s="413"/>
      <c r="V71" s="413">
        <f>IF(V35+V42&gt;0,V35+V42-(W58+W59+W57+W60),0)</f>
        <v>0</v>
      </c>
      <c r="W71" s="413"/>
      <c r="X71" s="413">
        <f>IF(X35+X42&gt;0,X35+X42-(Y58+Y59+Y57+Y60),0)</f>
        <v>0</v>
      </c>
      <c r="Y71" s="413"/>
      <c r="Z71" s="413">
        <f>IF(Z35+Z42&gt;0,Z35+Z42-(AA58+AA59+AA57+AA60),0)</f>
        <v>0</v>
      </c>
      <c r="AA71" s="413"/>
      <c r="AB71" s="413">
        <f>IF(AB35+AB42&gt;0,AB35+AB42-(AC58+AC59+AC57+AC60),0)</f>
        <v>0</v>
      </c>
      <c r="AC71" s="413"/>
      <c r="AD71" s="413">
        <f>IF(AD35+AD42&gt;0,AD35+AD42-(AE58+AE59+AE57+AE60),0)</f>
        <v>0</v>
      </c>
      <c r="AE71" s="413"/>
      <c r="AF71" s="413">
        <f>IF(AF35+AF42&gt;0,AF35+AF42-(AG58+AG59+AG57+AG60),0)</f>
        <v>0</v>
      </c>
      <c r="AG71" s="413"/>
      <c r="AH71" s="413">
        <f>IF(AH35+AH42&gt;0,AH35+AH42-(AI58+AI59+AI57+AI60),0)</f>
        <v>0</v>
      </c>
      <c r="AI71" s="413"/>
      <c r="AJ71" s="413">
        <f>IF(AJ35+AJ42&gt;0,AJ35+AJ42-(AK58+AK59+AK57+AK60),0)</f>
        <v>0</v>
      </c>
      <c r="AK71" s="413"/>
      <c r="AL71" s="413">
        <f>IF(AL35+AL42&gt;0,AL35+AL42-(AM58+AM59+AM57+AM60),0)</f>
        <v>0</v>
      </c>
      <c r="AM71" s="413"/>
      <c r="AN71" s="413">
        <f>IF(AN35+AN42&gt;0,AN35+AN42-(AO58+AO59+AO57+AO60),0)</f>
        <v>0</v>
      </c>
      <c r="AO71" s="413"/>
      <c r="AP71" s="413">
        <f>IF(AP35+AP42&gt;0,AP35+AP42-(AQ58+AQ59+AQ57+AQ60),0)</f>
        <v>0</v>
      </c>
      <c r="AQ71" s="413"/>
      <c r="AR71" s="413">
        <f>IF(AR35+AR42&gt;0,AR35+AR42-(AS58+AS59+AS57+AS60),0)</f>
        <v>0</v>
      </c>
      <c r="AS71" s="413"/>
      <c r="AT71" s="195"/>
    </row>
    <row r="72" spans="1:58" ht="32.25" customHeight="1" x14ac:dyDescent="0.3">
      <c r="A72" s="199"/>
      <c r="B72" s="444"/>
      <c r="C72" s="355"/>
      <c r="D72" s="408" t="s">
        <v>8</v>
      </c>
      <c r="E72" s="408"/>
      <c r="F72" s="413">
        <f>IF(F43+F36&gt;0,F43+F36-(G63+G62+G61+G64),0)</f>
        <v>0</v>
      </c>
      <c r="G72" s="413"/>
      <c r="H72" s="413">
        <f>IF(H43+H36&gt;0,H43+H36-(I63+I62+I61+I64),0)</f>
        <v>0</v>
      </c>
      <c r="I72" s="413"/>
      <c r="J72" s="413">
        <f>IF(J43+J36&gt;0,J43+J36-(K63+K62+K61+K64),0)</f>
        <v>0</v>
      </c>
      <c r="K72" s="413"/>
      <c r="L72" s="413">
        <f>IF(L43+L36&gt;0,L43+L36-(M63+M62+M61+M64),0)</f>
        <v>0</v>
      </c>
      <c r="M72" s="413"/>
      <c r="N72" s="413">
        <f>IF(N43+N36&gt;0,N43+N36-(O63+O62+O61+O64),0)</f>
        <v>0</v>
      </c>
      <c r="O72" s="413"/>
      <c r="P72" s="413">
        <f>IF(P43+P36&gt;0,P43+P36-(Q63+Q62+Q61+Q64),0)</f>
        <v>0</v>
      </c>
      <c r="Q72" s="413"/>
      <c r="R72" s="413">
        <f>IF(R43+R36&gt;0,R43+R36-(S63+S62+S61+S64),0)</f>
        <v>0</v>
      </c>
      <c r="S72" s="413"/>
      <c r="T72" s="413">
        <f>IF(T43+T36&gt;0,T43+T36-(U63+U62+U61+U64),0)</f>
        <v>0</v>
      </c>
      <c r="U72" s="413"/>
      <c r="V72" s="413">
        <f>IF(V43+V36&gt;0,V43+V36-(W63+W62+W61+W64),0)</f>
        <v>0</v>
      </c>
      <c r="W72" s="413"/>
      <c r="X72" s="413">
        <f>IF(X43+X36&gt;0,X43+X36-(Y63+Y62+Y61+Y64),0)</f>
        <v>0</v>
      </c>
      <c r="Y72" s="413"/>
      <c r="Z72" s="413">
        <f>IF(Z43+Z36&gt;0,Z43+Z36-(AA63+AA62+AA61+AA64),0)</f>
        <v>0</v>
      </c>
      <c r="AA72" s="413"/>
      <c r="AB72" s="413">
        <f>IF(AB43+AB36&gt;0,AB43+AB36-(AC63+AC62+AC61+AC64),0)</f>
        <v>0</v>
      </c>
      <c r="AC72" s="413"/>
      <c r="AD72" s="413">
        <f>IF(AD43+AD36&gt;0,AD43+AD36-(AE63+AE62+AE61+AE64),0)</f>
        <v>0</v>
      </c>
      <c r="AE72" s="413"/>
      <c r="AF72" s="413">
        <f>IF(AF43+AF36&gt;0,AF43+AF36-(AG63+AG62+AG61+AG64),0)</f>
        <v>0</v>
      </c>
      <c r="AG72" s="413"/>
      <c r="AH72" s="413">
        <f>IF(AH43+AH36&gt;0,AH43+AH36-(AI63+AI62+AI61+AI64),0)</f>
        <v>0</v>
      </c>
      <c r="AI72" s="413"/>
      <c r="AJ72" s="413">
        <f>IF(AJ43+AJ36&gt;0,AJ43+AJ36-(AK63+AK62+AK61+AK64),0)</f>
        <v>0</v>
      </c>
      <c r="AK72" s="413"/>
      <c r="AL72" s="413">
        <f>IF(AL43+AL36&gt;0,AL43+AL36-(AM63+AM62+AM61+AM64),0)</f>
        <v>0</v>
      </c>
      <c r="AM72" s="413"/>
      <c r="AN72" s="413">
        <f>IF(AN43+AN36&gt;0,AN43+AN36-(AO63+AO62+AO61+AO64),0)</f>
        <v>0</v>
      </c>
      <c r="AO72" s="413"/>
      <c r="AP72" s="413">
        <f>IF(AP43+AP36&gt;0,AP43+AP36-(AQ63+AQ62+AQ61+AQ64),0)</f>
        <v>0</v>
      </c>
      <c r="AQ72" s="413"/>
      <c r="AR72" s="413">
        <f>IF(AR43+AR36&gt;0,AR43+AR36-(AS63+AS62+AS61+AS64),0)</f>
        <v>0</v>
      </c>
      <c r="AS72" s="413"/>
      <c r="AT72" s="195"/>
    </row>
    <row r="73" spans="1:58" ht="32.25" customHeight="1" x14ac:dyDescent="0.3">
      <c r="A73" s="199"/>
      <c r="B73" s="444"/>
      <c r="C73" s="355"/>
      <c r="D73" s="408" t="s">
        <v>7</v>
      </c>
      <c r="E73" s="408"/>
      <c r="F73" s="413">
        <f>IF(F44+F37&gt;0,F44+F37,IF(F27&gt;0,F27,IF(F23&gt;0,F23,0)))</f>
        <v>0</v>
      </c>
      <c r="G73" s="413"/>
      <c r="H73" s="413">
        <f>IF(H44+H37&gt;0,H44+H37,IF(H27&gt;0,H27,IF(H23&gt;0,H23,0)))</f>
        <v>0</v>
      </c>
      <c r="I73" s="413"/>
      <c r="J73" s="413">
        <f>IF(J44+J37&gt;0,J44+J37,IF(J27&gt;0,J27,IF(J23&gt;0,J23,0)))</f>
        <v>0</v>
      </c>
      <c r="K73" s="413"/>
      <c r="L73" s="413">
        <f>IF(L44+L37&gt;0,L44+L37,IF(L27&gt;0,L27,IF(L23&gt;0,L23,0)))</f>
        <v>0</v>
      </c>
      <c r="M73" s="413"/>
      <c r="N73" s="413">
        <f>IF(N44+N37&gt;0,N44+N37,IF(N27&gt;0,N27,IF(N23&gt;0,N23,0)))</f>
        <v>0</v>
      </c>
      <c r="O73" s="413"/>
      <c r="P73" s="413">
        <f>IF(P44+P37&gt;0,P44+P37,IF(P27&gt;0,P27,IF(P23&gt;0,P23,0)))</f>
        <v>0</v>
      </c>
      <c r="Q73" s="413"/>
      <c r="R73" s="413">
        <f>IF(R44+R37&gt;0,R44+R37,IF(R27&gt;0,R27,IF(R23&gt;0,R23,0)))</f>
        <v>0</v>
      </c>
      <c r="S73" s="413"/>
      <c r="T73" s="413">
        <f>IF(T44+T37&gt;0,T44+T37,IF(T27&gt;0,T27,IF(T23&gt;0,T23,0)))</f>
        <v>0</v>
      </c>
      <c r="U73" s="413"/>
      <c r="V73" s="413">
        <f>IF(V44+V37&gt;0,V44+V37,IF(V27&gt;0,V27,IF(V23&gt;0,V23,0)))</f>
        <v>0</v>
      </c>
      <c r="W73" s="413"/>
      <c r="X73" s="413">
        <f>IF(X44+X37&gt;0,X44+X37,IF(X27&gt;0,X27,IF(X23&gt;0,X23,0)))</f>
        <v>0</v>
      </c>
      <c r="Y73" s="413"/>
      <c r="Z73" s="413">
        <f>IF(Z44+Z37&gt;0,Z44+Z37,IF(Z27&gt;0,Z27,IF(Z23&gt;0,Z23,0)))</f>
        <v>0</v>
      </c>
      <c r="AA73" s="413"/>
      <c r="AB73" s="413">
        <f>IF(AB44+AB37&gt;0,AB44+AB37,IF(AB27&gt;0,AB27,IF(AB23&gt;0,AB23,0)))</f>
        <v>0</v>
      </c>
      <c r="AC73" s="413"/>
      <c r="AD73" s="413">
        <f>IF(AD44+AD37&gt;0,AD44+AD37,IF(AD27&gt;0,AD27,IF(AD23&gt;0,AD23,0)))</f>
        <v>0</v>
      </c>
      <c r="AE73" s="413"/>
      <c r="AF73" s="413">
        <f>IF(AF44+AF37&gt;0,AF44+AF37,IF(AF27&gt;0,AF27,IF(AF23&gt;0,AF23,0)))</f>
        <v>0</v>
      </c>
      <c r="AG73" s="413"/>
      <c r="AH73" s="413">
        <f>IF(AH44+AH37&gt;0,AH44+AH37,IF(AH27&gt;0,AH27,IF(AH23&gt;0,AH23,0)))</f>
        <v>0</v>
      </c>
      <c r="AI73" s="413"/>
      <c r="AJ73" s="413">
        <f>IF(AJ44+AJ37&gt;0,AJ44+AJ37,IF(AJ27&gt;0,AJ27,IF(AJ23&gt;0,AJ23,0)))</f>
        <v>0</v>
      </c>
      <c r="AK73" s="413"/>
      <c r="AL73" s="413">
        <f>IF(AL44+AL37&gt;0,AL44+AL37,IF(AL27&gt;0,AL27,IF(AL23&gt;0,AL23,0)))</f>
        <v>0</v>
      </c>
      <c r="AM73" s="413"/>
      <c r="AN73" s="413">
        <f>IF(AN44+AN37&gt;0,AN44+AN37,IF(AN27&gt;0,AN27,IF(AN23&gt;0,AN23,0)))</f>
        <v>0</v>
      </c>
      <c r="AO73" s="413"/>
      <c r="AP73" s="413">
        <f>IF(AP44+AP37&gt;0,AP44+AP37,IF(AP27&gt;0,AP27,IF(AP23&gt;0,AP23,0)))</f>
        <v>0</v>
      </c>
      <c r="AQ73" s="413"/>
      <c r="AR73" s="413">
        <f>IF(AR44+AR37&gt;0,AR44+AR37,IF(AR27&gt;0,AR27,IF(AR23&gt;0,AR23,0)))</f>
        <v>0</v>
      </c>
      <c r="AS73" s="413"/>
      <c r="AT73" s="195"/>
    </row>
    <row r="74" spans="1:58" ht="32.25" customHeight="1" x14ac:dyDescent="0.3">
      <c r="A74" s="199"/>
      <c r="B74" s="444"/>
      <c r="C74" s="427" t="s">
        <v>134</v>
      </c>
      <c r="D74" s="427"/>
      <c r="E74" s="427"/>
      <c r="F74" s="416" t="str">
        <f>IF(SUM(F68:G72)&gt;0,SUM(F68:G73),IF(F30&gt;0,F30-F66,IF(F25&gt;0,F25-F66,"")))</f>
        <v/>
      </c>
      <c r="G74" s="416"/>
      <c r="H74" s="416" t="str">
        <f t="shared" ref="H74" si="96">IF(SUM(H68:I72)&gt;0,SUM(H68:I73),IF(H30&gt;0,H30-H66,IF(H25&gt;0,H25-H66,"")))</f>
        <v/>
      </c>
      <c r="I74" s="416"/>
      <c r="J74" s="416" t="str">
        <f t="shared" ref="J74" si="97">IF(SUM(J68:K72)&gt;0,SUM(J68:K73),IF(J30&gt;0,J30-J66,IF(J25&gt;0,J25-J66,"")))</f>
        <v/>
      </c>
      <c r="K74" s="416"/>
      <c r="L74" s="416" t="str">
        <f t="shared" ref="L74" si="98">IF(SUM(L68:M72)&gt;0,SUM(L68:M73),IF(L30&gt;0,L30-L66,IF(L25&gt;0,L25-L66,"")))</f>
        <v/>
      </c>
      <c r="M74" s="416"/>
      <c r="N74" s="416" t="str">
        <f t="shared" ref="N74" si="99">IF(SUM(N68:O72)&gt;0,SUM(N68:O73),IF(N30&gt;0,N30-N66,IF(N25&gt;0,N25-N66,"")))</f>
        <v/>
      </c>
      <c r="O74" s="416"/>
      <c r="P74" s="416" t="str">
        <f t="shared" ref="P74" si="100">IF(SUM(P68:Q72)&gt;0,SUM(P68:Q73),IF(P30&gt;0,P30-P66,IF(P25&gt;0,P25-P66,"")))</f>
        <v/>
      </c>
      <c r="Q74" s="416"/>
      <c r="R74" s="416" t="str">
        <f t="shared" ref="R74" si="101">IF(SUM(R68:S72)&gt;0,SUM(R68:S73),IF(R30&gt;0,R30-R66,IF(R25&gt;0,R25-R66,"")))</f>
        <v/>
      </c>
      <c r="S74" s="416"/>
      <c r="T74" s="416" t="str">
        <f t="shared" ref="T74" si="102">IF(SUM(T68:U72)&gt;0,SUM(T68:U73),IF(T30&gt;0,T30-T66,IF(T25&gt;0,T25-T66,"")))</f>
        <v/>
      </c>
      <c r="U74" s="416"/>
      <c r="V74" s="416" t="str">
        <f t="shared" ref="V74" si="103">IF(SUM(V68:W72)&gt;0,SUM(V68:W73),IF(V30&gt;0,V30-V66,IF(V25&gt;0,V25-V66,"")))</f>
        <v/>
      </c>
      <c r="W74" s="416"/>
      <c r="X74" s="416" t="str">
        <f t="shared" ref="X74" si="104">IF(SUM(X68:Y72)&gt;0,SUM(X68:Y73),IF(X30&gt;0,X30-X66,IF(X25&gt;0,X25-X66,"")))</f>
        <v/>
      </c>
      <c r="Y74" s="416"/>
      <c r="Z74" s="416" t="str">
        <f t="shared" ref="Z74" si="105">IF(SUM(Z68:AA72)&gt;0,SUM(Z68:AA73),IF(Z30&gt;0,Z30-Z66,IF(Z25&gt;0,Z25-Z66,"")))</f>
        <v/>
      </c>
      <c r="AA74" s="416"/>
      <c r="AB74" s="416" t="str">
        <f t="shared" ref="AB74" si="106">IF(SUM(AB68:AC72)&gt;0,SUM(AB68:AC73),IF(AB30&gt;0,AB30-AB66,IF(AB25&gt;0,AB25-AB66,"")))</f>
        <v/>
      </c>
      <c r="AC74" s="416"/>
      <c r="AD74" s="416" t="str">
        <f t="shared" ref="AD74" si="107">IF(SUM(AD68:AE72)&gt;0,SUM(AD68:AE73),IF(AD30&gt;0,AD30-AD66,IF(AD25&gt;0,AD25-AD66,"")))</f>
        <v/>
      </c>
      <c r="AE74" s="416"/>
      <c r="AF74" s="416" t="str">
        <f t="shared" ref="AF74" si="108">IF(SUM(AF68:AG72)&gt;0,SUM(AF68:AG73),IF(AF30&gt;0,AF30-AF66,IF(AF25&gt;0,AF25-AF66,"")))</f>
        <v/>
      </c>
      <c r="AG74" s="416"/>
      <c r="AH74" s="416" t="str">
        <f t="shared" ref="AH74" si="109">IF(SUM(AH68:AI72)&gt;0,SUM(AH68:AI73),IF(AH30&gt;0,AH30-AH66,IF(AH25&gt;0,AH25-AH66,"")))</f>
        <v/>
      </c>
      <c r="AI74" s="416"/>
      <c r="AJ74" s="416" t="str">
        <f t="shared" ref="AJ74" si="110">IF(SUM(AJ68:AK72)&gt;0,SUM(AJ68:AK73),IF(AJ30&gt;0,AJ30-AJ66,IF(AJ25&gt;0,AJ25-AJ66,"")))</f>
        <v/>
      </c>
      <c r="AK74" s="416"/>
      <c r="AL74" s="416" t="str">
        <f t="shared" ref="AL74" si="111">IF(SUM(AL68:AM72)&gt;0,SUM(AL68:AM73),IF(AL30&gt;0,AL30-AL66,IF(AL25&gt;0,AL25-AL66,"")))</f>
        <v/>
      </c>
      <c r="AM74" s="416"/>
      <c r="AN74" s="416" t="str">
        <f t="shared" ref="AN74" si="112">IF(SUM(AN68:AO72)&gt;0,SUM(AN68:AO73),IF(AN30&gt;0,AN30-AN66,IF(AN25&gt;0,AN25-AN66,"")))</f>
        <v/>
      </c>
      <c r="AO74" s="416"/>
      <c r="AP74" s="416" t="str">
        <f t="shared" ref="AP74" si="113">IF(SUM(AP68:AQ72)&gt;0,SUM(AP68:AQ73),IF(AP30&gt;0,AP30-AP66,IF(AP25&gt;0,AP25-AP66,"")))</f>
        <v/>
      </c>
      <c r="AQ74" s="416"/>
      <c r="AR74" s="470" t="str">
        <f>IF(SUM(AR68:AS72)&gt;0,SUM(AR68:AS73),IF(AR30&gt;0,AR30-AR66,IF(AR25&gt;0,AR25-AR66,"")))</f>
        <v/>
      </c>
      <c r="AS74" s="470"/>
      <c r="AT74" s="195"/>
    </row>
    <row r="75" spans="1:58" ht="46.5" customHeight="1" x14ac:dyDescent="0.3">
      <c r="A75" s="199"/>
      <c r="B75" s="444"/>
      <c r="C75" s="428" t="s">
        <v>125</v>
      </c>
      <c r="D75" s="428"/>
      <c r="E75" s="428"/>
      <c r="F75" s="414" t="str">
        <f>IF(ISNUMBER(F74),IF(F38=0,IF(F28=0,IF($E$4 = "Satellite",'Tableau mesure'!F74*'ratios_A MASQUER'!$C$5,'Tableau mesure'!F74*'ratios_A MASQUER'!$B$5),'Tableau mesure'!F28:G28),'Tableau mesure'!F38:G38),"")</f>
        <v/>
      </c>
      <c r="G75" s="414"/>
      <c r="H75" s="414" t="str">
        <f>IF(ISNUMBER(H74),IF(H38=0,IF(H28=0,IF($E$4 = "Satellite",'Tableau mesure'!H74*'ratios_A MASQUER'!$C$5,'Tableau mesure'!H74*'ratios_A MASQUER'!$B$5),'Tableau mesure'!H28:I28),'Tableau mesure'!H38:I38),"")</f>
        <v/>
      </c>
      <c r="I75" s="414"/>
      <c r="J75" s="414" t="str">
        <f>IF(ISNUMBER(J74),IF(J38=0,IF(J28=0,IF($E$4 = "Satellite",'Tableau mesure'!J74*'ratios_A MASQUER'!$C$5,'Tableau mesure'!J74*'ratios_A MASQUER'!$B$5),'Tableau mesure'!J28:K28),'Tableau mesure'!J38:K38),"")</f>
        <v/>
      </c>
      <c r="K75" s="414"/>
      <c r="L75" s="414" t="str">
        <f>IF(ISNUMBER(L74),IF(L38=0,IF(L28=0,IF($E$4 = "Satellite",'Tableau mesure'!L74*'ratios_A MASQUER'!$C$5,'Tableau mesure'!L74*'ratios_A MASQUER'!$B$5),'Tableau mesure'!L28:M28),'Tableau mesure'!L38:M38),"")</f>
        <v/>
      </c>
      <c r="M75" s="414"/>
      <c r="N75" s="414" t="str">
        <f>IF(ISNUMBER(N74),IF(N38=0,IF(N28=0,IF($E$4 = "Satellite",'Tableau mesure'!N74*'ratios_A MASQUER'!$C$5,'Tableau mesure'!N74*'ratios_A MASQUER'!$B$5),'Tableau mesure'!N28:O28),'Tableau mesure'!N38:O38),"")</f>
        <v/>
      </c>
      <c r="O75" s="414"/>
      <c r="P75" s="414" t="str">
        <f>IF(ISNUMBER(P74),IF(P38=0,IF(P28=0,IF($E$4 = "Satellite",'Tableau mesure'!P74*'ratios_A MASQUER'!$C$5,'Tableau mesure'!P74*'ratios_A MASQUER'!$B$5),'Tableau mesure'!P28:Q28),'Tableau mesure'!P38:Q38),"")</f>
        <v/>
      </c>
      <c r="Q75" s="414"/>
      <c r="R75" s="414" t="str">
        <f>IF(ISNUMBER(R74),IF(R38=0,IF(R28=0,IF($E$4 = "Satellite",'Tableau mesure'!R74*'ratios_A MASQUER'!$C$5,'Tableau mesure'!R74*'ratios_A MASQUER'!$B$5),'Tableau mesure'!R28:S28),'Tableau mesure'!R38:S38),"")</f>
        <v/>
      </c>
      <c r="S75" s="414"/>
      <c r="T75" s="414" t="str">
        <f>IF(ISNUMBER(T74),IF(T38=0,IF(T28=0,IF($E$4 = "Satellite",'Tableau mesure'!T74*'ratios_A MASQUER'!$C$5,'Tableau mesure'!T74*'ratios_A MASQUER'!$B$5),'Tableau mesure'!T28:U28),'Tableau mesure'!T38:U38),"")</f>
        <v/>
      </c>
      <c r="U75" s="414"/>
      <c r="V75" s="414" t="str">
        <f>IF(ISNUMBER(V74),IF(V38=0,IF(V28=0,IF($E$4 = "Satellite",'Tableau mesure'!V74*'ratios_A MASQUER'!$C$5,'Tableau mesure'!V74*'ratios_A MASQUER'!$B$5),'Tableau mesure'!V28:W28),'Tableau mesure'!V38:W38),"")</f>
        <v/>
      </c>
      <c r="W75" s="414"/>
      <c r="X75" s="414" t="str">
        <f>IF(ISNUMBER(X74),IF(X38=0,IF(X28=0,IF($E$4 = "Satellite",'Tableau mesure'!X74*'ratios_A MASQUER'!$C$5,'Tableau mesure'!X74*'ratios_A MASQUER'!$B$5),'Tableau mesure'!X28:Y28),'Tableau mesure'!X38:Y38),"")</f>
        <v/>
      </c>
      <c r="Y75" s="414"/>
      <c r="Z75" s="414" t="str">
        <f>IF(ISNUMBER(Z74),IF(Z38=0,IF(Z28=0,IF($E$4 = "Satellite",'Tableau mesure'!Z74*'ratios_A MASQUER'!$C$5,'Tableau mesure'!Z74*'ratios_A MASQUER'!$B$5),'Tableau mesure'!Z28:AA28),'Tableau mesure'!Z38:AA38),"")</f>
        <v/>
      </c>
      <c r="AA75" s="414"/>
      <c r="AB75" s="414" t="str">
        <f>IF(ISNUMBER(AB74),IF(AB38=0,IF(AB28=0,IF($E$4 = "Satellite",'Tableau mesure'!AB74*'ratios_A MASQUER'!$C$5,'Tableau mesure'!AB74*'ratios_A MASQUER'!$B$5),'Tableau mesure'!AB28:AC28),'Tableau mesure'!AB38:AC38),"")</f>
        <v/>
      </c>
      <c r="AC75" s="414"/>
      <c r="AD75" s="414" t="str">
        <f>IF(ISNUMBER(AD74),IF(AD38=0,IF(AD28=0,IF($E$4 = "Satellite",'Tableau mesure'!AD74*'ratios_A MASQUER'!$C$5,'Tableau mesure'!AD74*'ratios_A MASQUER'!$B$5),'Tableau mesure'!AD28:AE28),'Tableau mesure'!AD38:AE38),"")</f>
        <v/>
      </c>
      <c r="AE75" s="414"/>
      <c r="AF75" s="414" t="str">
        <f>IF(ISNUMBER(AF74),IF(AF38=0,IF(AF28=0,IF($E$4 = "Satellite",'Tableau mesure'!AF74*'ratios_A MASQUER'!$C$5,'Tableau mesure'!AF74*'ratios_A MASQUER'!$B$5),'Tableau mesure'!AF28:AG28),'Tableau mesure'!AF38:AG38),"")</f>
        <v/>
      </c>
      <c r="AG75" s="414"/>
      <c r="AH75" s="414" t="str">
        <f>IF(ISNUMBER(AH74),IF(AH38=0,IF(AH28=0,IF($E$4 = "Satellite",'Tableau mesure'!AH74*'ratios_A MASQUER'!$C$5,'Tableau mesure'!AH74*'ratios_A MASQUER'!$B$5),'Tableau mesure'!AH28:AI28),'Tableau mesure'!AH38:AI38),"")</f>
        <v/>
      </c>
      <c r="AI75" s="414"/>
      <c r="AJ75" s="414" t="str">
        <f>IF(ISNUMBER(AJ74),IF(AJ38=0,IF(AJ28=0,IF($E$4 = "Satellite",'Tableau mesure'!AJ74*'ratios_A MASQUER'!$C$5,'Tableau mesure'!AJ74*'ratios_A MASQUER'!$B$5),'Tableau mesure'!AJ28:AK28),'Tableau mesure'!AJ38:AK38),"")</f>
        <v/>
      </c>
      <c r="AK75" s="414"/>
      <c r="AL75" s="414" t="str">
        <f>IF(ISNUMBER(AL74),IF(AL38=0,IF(AL28=0,IF($E$4 = "Satellite",'Tableau mesure'!AL74*'ratios_A MASQUER'!$C$5,'Tableau mesure'!AL74*'ratios_A MASQUER'!$B$5),'Tableau mesure'!AL28:AM28),'Tableau mesure'!AL38:AM38),"")</f>
        <v/>
      </c>
      <c r="AM75" s="414"/>
      <c r="AN75" s="414" t="str">
        <f>IF(ISNUMBER(AN74),IF(AN38=0,IF(AN28=0,IF($E$4 = "Satellite",'Tableau mesure'!AN74*'ratios_A MASQUER'!$C$5,'Tableau mesure'!AN74*'ratios_A MASQUER'!$B$5),'Tableau mesure'!AN28:AO28),'Tableau mesure'!AN38:AO38),"")</f>
        <v/>
      </c>
      <c r="AO75" s="414"/>
      <c r="AP75" s="414" t="str">
        <f>IF(ISNUMBER(AP74),IF(AP38=0,IF(AP28=0,IF($E$4 = "Satellite",'Tableau mesure'!AP74*'ratios_A MASQUER'!$C$5,'Tableau mesure'!AP74*'ratios_A MASQUER'!$B$5),'Tableau mesure'!AP28:AQ28),'Tableau mesure'!AP38:AQ38),"")</f>
        <v/>
      </c>
      <c r="AQ75" s="414"/>
      <c r="AR75" s="414" t="str">
        <f>IF(ISNUMBER(AR74),IF(AR38=0,IF(AR28=0,IF($E$4 = "Satellite",'Tableau mesure'!AR74*'ratios_A MASQUER'!$C$5,'Tableau mesure'!AR74*'ratios_A MASQUER'!$B$5),'Tableau mesure'!AR28:AS28),'Tableau mesure'!AR38:AS38),"")</f>
        <v/>
      </c>
      <c r="AS75" s="414"/>
      <c r="AT75" s="195"/>
    </row>
    <row r="76" spans="1:58" ht="47.25" customHeight="1" x14ac:dyDescent="0.3">
      <c r="A76" s="199"/>
      <c r="B76" s="444"/>
      <c r="C76" s="428" t="s">
        <v>126</v>
      </c>
      <c r="D76" s="428"/>
      <c r="E76" s="428"/>
      <c r="F76" s="414" t="str">
        <f>IF(ISNUMBER(F74),IF(F45=0,IF(F29=0,IF($E$4 = "Satellite",'Tableau mesure'!F74*'ratios_A MASQUER'!$C$4,'Tableau mesure'!F74*'ratios_A MASQUER'!$B$4),'Tableau mesure'!F29:G29),'Tableau mesure'!F45:G45),"")</f>
        <v/>
      </c>
      <c r="G76" s="414"/>
      <c r="H76" s="414" t="str">
        <f>IF(ISNUMBER(H74),IF(H45=0,IF(H29=0,IF($E$4 = "Satellite",'Tableau mesure'!H74*'ratios_A MASQUER'!$C$4,'Tableau mesure'!H74*'ratios_A MASQUER'!$B$4),'Tableau mesure'!H29:I29),'Tableau mesure'!H45:I45),"")</f>
        <v/>
      </c>
      <c r="I76" s="414"/>
      <c r="J76" s="414" t="str">
        <f>IF(ISNUMBER(J74),IF(J45=0,IF(J29=0,IF($E$4 = "Satellite",'Tableau mesure'!J74*'ratios_A MASQUER'!$C$4,'Tableau mesure'!J74*'ratios_A MASQUER'!$B$4),'Tableau mesure'!J29:K29),'Tableau mesure'!J45:K45),"")</f>
        <v/>
      </c>
      <c r="K76" s="414"/>
      <c r="L76" s="414" t="str">
        <f>IF(ISNUMBER(L74),IF(L45=0,IF(L29=0,IF($E$4 = "Satellite",'Tableau mesure'!L74*'ratios_A MASQUER'!$C$4,'Tableau mesure'!L74*'ratios_A MASQUER'!$B$4),'Tableau mesure'!L29:M29),'Tableau mesure'!L45:M45),"")</f>
        <v/>
      </c>
      <c r="M76" s="414"/>
      <c r="N76" s="414" t="str">
        <f>IF(ISNUMBER(N74),IF(N45=0,IF(N29=0,IF($E$4 = "Satellite",'Tableau mesure'!N74*'ratios_A MASQUER'!$C$4,'Tableau mesure'!N74*'ratios_A MASQUER'!$B$4),'Tableau mesure'!N29:O29),'Tableau mesure'!N45:O45),"")</f>
        <v/>
      </c>
      <c r="O76" s="414"/>
      <c r="P76" s="414" t="str">
        <f>IF(ISNUMBER(P74),IF(P45=0,IF(P29=0,IF($E$4 = "Satellite",'Tableau mesure'!P74*'ratios_A MASQUER'!$C$4,'Tableau mesure'!P74*'ratios_A MASQUER'!$B$4),'Tableau mesure'!P29:Q29),'Tableau mesure'!P45:Q45),"")</f>
        <v/>
      </c>
      <c r="Q76" s="414"/>
      <c r="R76" s="414" t="str">
        <f>IF(ISNUMBER(R74),IF(R45=0,IF(R29=0,IF($E$4 = "Satellite",'Tableau mesure'!R74*'ratios_A MASQUER'!$C$4,'Tableau mesure'!R74*'ratios_A MASQUER'!$B$4),'Tableau mesure'!R29:S29),'Tableau mesure'!R45:S45),"")</f>
        <v/>
      </c>
      <c r="S76" s="414"/>
      <c r="T76" s="414" t="str">
        <f>IF(ISNUMBER(T74),IF(T45=0,IF(T29=0,IF($E$4 = "Satellite",'Tableau mesure'!T74*'ratios_A MASQUER'!$C$4,'Tableau mesure'!T74*'ratios_A MASQUER'!$B$4),'Tableau mesure'!T29:U29),'Tableau mesure'!T45:U45),"")</f>
        <v/>
      </c>
      <c r="U76" s="414"/>
      <c r="V76" s="414" t="str">
        <f>IF(ISNUMBER(V74),IF(V45=0,IF(V29=0,IF($E$4 = "Satellite",'Tableau mesure'!V74*'ratios_A MASQUER'!$C$4,'Tableau mesure'!V74*'ratios_A MASQUER'!$B$4),'Tableau mesure'!V29:W29),'Tableau mesure'!V45:W45),"")</f>
        <v/>
      </c>
      <c r="W76" s="414"/>
      <c r="X76" s="414" t="str">
        <f>IF(ISNUMBER(X74),IF(X45=0,IF(X29=0,IF($E$4 = "Satellite",'Tableau mesure'!X74*'ratios_A MASQUER'!$C$4,'Tableau mesure'!X74*'ratios_A MASQUER'!$B$4),'Tableau mesure'!X29:Y29),'Tableau mesure'!X45:Y45),"")</f>
        <v/>
      </c>
      <c r="Y76" s="414"/>
      <c r="Z76" s="414" t="str">
        <f>IF(ISNUMBER(Z74),IF(Z45=0,IF(Z29=0,IF($E$4 = "Satellite",'Tableau mesure'!Z74*'ratios_A MASQUER'!$C$4,'Tableau mesure'!Z74*'ratios_A MASQUER'!$B$4),'Tableau mesure'!Z29:AA29),'Tableau mesure'!Z45:AA45),"")</f>
        <v/>
      </c>
      <c r="AA76" s="414"/>
      <c r="AB76" s="414" t="str">
        <f>IF(ISNUMBER(AB74),IF(AB45=0,IF(AB29=0,IF($E$4 = "Satellite",'Tableau mesure'!AB74*'ratios_A MASQUER'!$C$4,'Tableau mesure'!AB74*'ratios_A MASQUER'!$B$4),'Tableau mesure'!AB29:AC29),'Tableau mesure'!AB45:AC45),"")</f>
        <v/>
      </c>
      <c r="AC76" s="414"/>
      <c r="AD76" s="414" t="str">
        <f>IF(ISNUMBER(AD74),IF(AD45=0,IF(AD29=0,IF($E$4 = "Satellite",'Tableau mesure'!AD74*'ratios_A MASQUER'!$C$4,'Tableau mesure'!AD74*'ratios_A MASQUER'!$B$4),'Tableau mesure'!AD29:AE29),'Tableau mesure'!AD45:AE45),"")</f>
        <v/>
      </c>
      <c r="AE76" s="414"/>
      <c r="AF76" s="414" t="str">
        <f>IF(ISNUMBER(AF74),IF(AF45=0,IF(AF29=0,IF($E$4 = "Satellite",'Tableau mesure'!AF74*'ratios_A MASQUER'!$C$4,'Tableau mesure'!AF74*'ratios_A MASQUER'!$B$4),'Tableau mesure'!AF29:AG29),'Tableau mesure'!AF45:AG45),"")</f>
        <v/>
      </c>
      <c r="AG76" s="414"/>
      <c r="AH76" s="414" t="str">
        <f>IF(ISNUMBER(AH74),IF(AH45=0,IF(AH29=0,IF($E$4 = "Satellite",'Tableau mesure'!AH74*'ratios_A MASQUER'!$C$4,'Tableau mesure'!AH74*'ratios_A MASQUER'!$B$4),'Tableau mesure'!AH29:AI29),'Tableau mesure'!AH45:AI45),"")</f>
        <v/>
      </c>
      <c r="AI76" s="414"/>
      <c r="AJ76" s="414" t="str">
        <f>IF(ISNUMBER(AJ74),IF(AJ45=0,IF(AJ29=0,IF($E$4 = "Satellite",'Tableau mesure'!AJ74*'ratios_A MASQUER'!$C$4,'Tableau mesure'!AJ74*'ratios_A MASQUER'!$B$4),'Tableau mesure'!AJ29:AK29),'Tableau mesure'!AJ45:AK45),"")</f>
        <v/>
      </c>
      <c r="AK76" s="414"/>
      <c r="AL76" s="414" t="str">
        <f>IF(ISNUMBER(AL74),IF(AL45=0,IF(AL29=0,IF($E$4 = "Satellite",'Tableau mesure'!AL74*'ratios_A MASQUER'!$C$4,'Tableau mesure'!AL74*'ratios_A MASQUER'!$B$4),'Tableau mesure'!AL29:AM29),'Tableau mesure'!AL45:AM45),"")</f>
        <v/>
      </c>
      <c r="AM76" s="414"/>
      <c r="AN76" s="414" t="str">
        <f>IF(ISNUMBER(AN74),IF(AN45=0,IF(AN29=0,IF($E$4 = "Satellite",'Tableau mesure'!AN74*'ratios_A MASQUER'!$C$4,'Tableau mesure'!AN74*'ratios_A MASQUER'!$B$4),'Tableau mesure'!AN29:AO29),'Tableau mesure'!AN45:AO45),"")</f>
        <v/>
      </c>
      <c r="AO76" s="414"/>
      <c r="AP76" s="414" t="str">
        <f>IF(ISNUMBER(AP74),IF(AP45=0,IF(AP29=0,IF($E$4 = "Satellite",'Tableau mesure'!AP74*'ratios_A MASQUER'!$C$4,'Tableau mesure'!AP74*'ratios_A MASQUER'!$B$4),'Tableau mesure'!AP29:AQ29),'Tableau mesure'!AP45:AQ45),"")</f>
        <v/>
      </c>
      <c r="AQ76" s="414"/>
      <c r="AR76" s="414" t="str">
        <f>IF(ISNUMBER(AR74),IF(AR45=0,IF(AR29=0,IF($E$4 = "Satellite",'Tableau mesure'!AR74*'ratios_A MASQUER'!$C$4,'Tableau mesure'!AR74*'ratios_A MASQUER'!$B$4),'Tableau mesure'!AR29:AS29),'Tableau mesure'!AR45:AS45),"")</f>
        <v/>
      </c>
      <c r="AS76" s="414"/>
      <c r="AT76" s="195"/>
    </row>
    <row r="77" spans="1:58" ht="32.25" customHeight="1" x14ac:dyDescent="0.3">
      <c r="A77" s="199"/>
      <c r="B77" s="444"/>
      <c r="C77" s="427" t="s">
        <v>132</v>
      </c>
      <c r="D77" s="427"/>
      <c r="E77" s="427"/>
      <c r="F77" s="416" t="str">
        <f>IF(ISNUMBER(F74),IF(F19=0," ",F74*1000/F19),"")</f>
        <v/>
      </c>
      <c r="G77" s="416"/>
      <c r="H77" s="416" t="str">
        <f>IF(ISNUMBER(H74),IF(H19=0," ",H74*1000/H19),"")</f>
        <v/>
      </c>
      <c r="I77" s="416"/>
      <c r="J77" s="416" t="str">
        <f>IF(ISNUMBER(J74),IF(J19=0," ",J74*1000/J19),"")</f>
        <v/>
      </c>
      <c r="K77" s="416"/>
      <c r="L77" s="416" t="str">
        <f t="shared" ref="L77" si="114">IF(ISNUMBER(L74),IF(L19=0," ",L74*1000/L19),"")</f>
        <v/>
      </c>
      <c r="M77" s="416"/>
      <c r="N77" s="416" t="str">
        <f t="shared" ref="N77" si="115">IF(ISNUMBER(N74),IF(N19=0," ",N74*1000/N19),"")</f>
        <v/>
      </c>
      <c r="O77" s="416"/>
      <c r="P77" s="416" t="str">
        <f t="shared" ref="P77" si="116">IF(ISNUMBER(P74),IF(P19=0," ",P74*1000/P19),"")</f>
        <v/>
      </c>
      <c r="Q77" s="416"/>
      <c r="R77" s="416" t="str">
        <f t="shared" ref="R77" si="117">IF(ISNUMBER(R74),IF(R19=0," ",R74*1000/R19),"")</f>
        <v/>
      </c>
      <c r="S77" s="416"/>
      <c r="T77" s="416" t="str">
        <f t="shared" ref="T77" si="118">IF(ISNUMBER(T74),IF(T19=0," ",T74*1000/T19),"")</f>
        <v/>
      </c>
      <c r="U77" s="416"/>
      <c r="V77" s="416" t="str">
        <f t="shared" ref="V77" si="119">IF(ISNUMBER(V74),IF(V19=0," ",V74*1000/V19),"")</f>
        <v/>
      </c>
      <c r="W77" s="416"/>
      <c r="X77" s="416" t="str">
        <f t="shared" ref="X77" si="120">IF(ISNUMBER(X74),IF(X19=0," ",X74*1000/X19),"")</f>
        <v/>
      </c>
      <c r="Y77" s="416"/>
      <c r="Z77" s="416" t="str">
        <f t="shared" ref="Z77" si="121">IF(ISNUMBER(Z74),IF(Z19=0," ",Z74*1000/Z19),"")</f>
        <v/>
      </c>
      <c r="AA77" s="416"/>
      <c r="AB77" s="416" t="str">
        <f t="shared" ref="AB77" si="122">IF(ISNUMBER(AB74),IF(AB19=0," ",AB74*1000/AB19),"")</f>
        <v/>
      </c>
      <c r="AC77" s="416"/>
      <c r="AD77" s="416" t="str">
        <f t="shared" ref="AD77" si="123">IF(ISNUMBER(AD74),IF(AD19=0," ",AD74*1000/AD19),"")</f>
        <v/>
      </c>
      <c r="AE77" s="416"/>
      <c r="AF77" s="416" t="str">
        <f t="shared" ref="AF77" si="124">IF(ISNUMBER(AF74),IF(AF19=0," ",AF74*1000/AF19),"")</f>
        <v/>
      </c>
      <c r="AG77" s="416"/>
      <c r="AH77" s="416" t="str">
        <f t="shared" ref="AH77" si="125">IF(ISNUMBER(AH74),IF(AH19=0," ",AH74*1000/AH19),"")</f>
        <v/>
      </c>
      <c r="AI77" s="416"/>
      <c r="AJ77" s="416" t="str">
        <f t="shared" ref="AJ77" si="126">IF(ISNUMBER(AJ74),IF(AJ19=0," ",AJ74*1000/AJ19),"")</f>
        <v/>
      </c>
      <c r="AK77" s="416"/>
      <c r="AL77" s="416" t="str">
        <f t="shared" ref="AL77" si="127">IF(ISNUMBER(AL74),IF(AL19=0," ",AL74*1000/AL19),"")</f>
        <v/>
      </c>
      <c r="AM77" s="416"/>
      <c r="AN77" s="416" t="str">
        <f t="shared" ref="AN77" si="128">IF(ISNUMBER(AN74),IF(AN19=0," ",AN74*1000/AN19),"")</f>
        <v/>
      </c>
      <c r="AO77" s="416"/>
      <c r="AP77" s="416" t="str">
        <f t="shared" ref="AP77" si="129">IF(ISNUMBER(AP74),IF(AP19=0," ",AP74*1000/AP19),"")</f>
        <v/>
      </c>
      <c r="AQ77" s="416"/>
      <c r="AR77" s="416" t="str">
        <f t="shared" ref="AR77" si="130">IF(ISNUMBER(AR74),IF(AR19=0," ",AR74*1000/AR19),"")</f>
        <v/>
      </c>
      <c r="AS77" s="416"/>
      <c r="AT77" s="195"/>
    </row>
    <row r="78" spans="1:58" ht="45.75" customHeight="1" x14ac:dyDescent="0.3">
      <c r="A78" s="199"/>
      <c r="B78" s="444"/>
      <c r="C78" s="428" t="s">
        <v>133</v>
      </c>
      <c r="D78" s="428"/>
      <c r="E78" s="428"/>
      <c r="F78" s="433" t="str">
        <f>IF(ISNUMBER(F74),IF(F19=0,"",IF(F20&gt;0,F74/F20,F74/F86)),"")</f>
        <v/>
      </c>
      <c r="G78" s="433"/>
      <c r="H78" s="433" t="str">
        <f t="shared" ref="H78" si="131">IF(ISNUMBER(H74),IF(H19=0,"",IF(H20&gt;0,H74/H20,H74/H86)),"")</f>
        <v/>
      </c>
      <c r="I78" s="433"/>
      <c r="J78" s="433" t="str">
        <f t="shared" ref="J78" si="132">IF(ISNUMBER(J74),IF(J19=0,"",IF(J20&gt;0,J74/J20,J74/J86)),"")</f>
        <v/>
      </c>
      <c r="K78" s="433"/>
      <c r="L78" s="433" t="str">
        <f t="shared" ref="L78" si="133">IF(ISNUMBER(L74),IF(L19=0,"",IF(L20&gt;0,L74/L20,L74/L86)),"")</f>
        <v/>
      </c>
      <c r="M78" s="433"/>
      <c r="N78" s="433" t="str">
        <f t="shared" ref="N78" si="134">IF(ISNUMBER(N74),IF(N19=0,"",IF(N20&gt;0,N74/N20,N74/N86)),"")</f>
        <v/>
      </c>
      <c r="O78" s="433"/>
      <c r="P78" s="433" t="str">
        <f t="shared" ref="P78" si="135">IF(ISNUMBER(P74),IF(P19=0,"",IF(P20&gt;0,P74/P20,P74/P86)),"")</f>
        <v/>
      </c>
      <c r="Q78" s="433"/>
      <c r="R78" s="433" t="str">
        <f t="shared" ref="R78" si="136">IF(ISNUMBER(R74),IF(R19=0,"",IF(R20&gt;0,R74/R20,R74/R86)),"")</f>
        <v/>
      </c>
      <c r="S78" s="433"/>
      <c r="T78" s="433" t="str">
        <f t="shared" ref="T78" si="137">IF(ISNUMBER(T74),IF(T19=0,"",IF(T20&gt;0,T74/T20,T74/T86)),"")</f>
        <v/>
      </c>
      <c r="U78" s="433"/>
      <c r="V78" s="433" t="str">
        <f t="shared" ref="V78" si="138">IF(ISNUMBER(V74),IF(V19=0,"",IF(V20&gt;0,V74/V20,V74/V86)),"")</f>
        <v/>
      </c>
      <c r="W78" s="433"/>
      <c r="X78" s="433" t="str">
        <f t="shared" ref="X78" si="139">IF(ISNUMBER(X74),IF(X19=0,"",IF(X20&gt;0,X74/X20,X74/X86)),"")</f>
        <v/>
      </c>
      <c r="Y78" s="433"/>
      <c r="Z78" s="433" t="str">
        <f t="shared" ref="Z78" si="140">IF(ISNUMBER(Z74),IF(Z19=0,"",IF(Z20&gt;0,Z74/Z20,Z74/Z86)),"")</f>
        <v/>
      </c>
      <c r="AA78" s="433"/>
      <c r="AB78" s="433" t="str">
        <f t="shared" ref="AB78" si="141">IF(ISNUMBER(AB74),IF(AB19=0,"",IF(AB20&gt;0,AB74/AB20,AB74/AB86)),"")</f>
        <v/>
      </c>
      <c r="AC78" s="433"/>
      <c r="AD78" s="433" t="str">
        <f t="shared" ref="AD78" si="142">IF(ISNUMBER(AD74),IF(AD19=0,"",IF(AD20&gt;0,AD74/AD20,AD74/AD86)),"")</f>
        <v/>
      </c>
      <c r="AE78" s="433"/>
      <c r="AF78" s="433" t="str">
        <f t="shared" ref="AF78" si="143">IF(ISNUMBER(AF74),IF(AF19=0,"",IF(AF20&gt;0,AF74/AF20,AF74/AF86)),"")</f>
        <v/>
      </c>
      <c r="AG78" s="433"/>
      <c r="AH78" s="433" t="str">
        <f t="shared" ref="AH78" si="144">IF(ISNUMBER(AH74),IF(AH19=0,"",IF(AH20&gt;0,AH74/AH20,AH74/AH86)),"")</f>
        <v/>
      </c>
      <c r="AI78" s="433"/>
      <c r="AJ78" s="433" t="str">
        <f t="shared" ref="AJ78" si="145">IF(ISNUMBER(AJ74),IF(AJ19=0,"",IF(AJ20&gt;0,AJ74/AJ20,AJ74/AJ86)),"")</f>
        <v/>
      </c>
      <c r="AK78" s="433"/>
      <c r="AL78" s="433" t="str">
        <f t="shared" ref="AL78" si="146">IF(ISNUMBER(AL74),IF(AL19=0,"",IF(AL20&gt;0,AL74/AL20,AL74/AL86)),"")</f>
        <v/>
      </c>
      <c r="AM78" s="433"/>
      <c r="AN78" s="433" t="str">
        <f t="shared" ref="AN78" si="147">IF(ISNUMBER(AN74),IF(AN19=0,"",IF(AN20&gt;0,AN74/AN20,AN74/AN86)),"")</f>
        <v/>
      </c>
      <c r="AO78" s="433"/>
      <c r="AP78" s="433" t="str">
        <f t="shared" ref="AP78" si="148">IF(ISNUMBER(AP74),IF(AP19=0,"",IF(AP20&gt;0,AP74/AP20,AP74/AP86)),"")</f>
        <v/>
      </c>
      <c r="AQ78" s="433"/>
      <c r="AR78" s="433" t="str">
        <f t="shared" ref="AR78" si="149">IF(ISNUMBER(AR74),IF(AR19=0,"",IF(AR20&gt;0,AR74/AR20,AR74/AR86)),"")</f>
        <v/>
      </c>
      <c r="AS78" s="433"/>
      <c r="AT78" s="195"/>
    </row>
    <row r="79" spans="1:58" ht="50.25" customHeight="1" x14ac:dyDescent="0.3">
      <c r="A79" s="199"/>
      <c r="B79" s="444"/>
      <c r="C79" s="352" t="s">
        <v>135</v>
      </c>
      <c r="D79" s="424" t="s">
        <v>128</v>
      </c>
      <c r="E79" s="425"/>
      <c r="F79" s="416" t="str">
        <f>IF(ISNUMBER(F74),IF(F21&gt;0,F78*F21*F19*$F$91,IF($E7&gt;0,$E7*F74*$F$91,$F$90*10*F74)),"")</f>
        <v/>
      </c>
      <c r="G79" s="416"/>
      <c r="H79" s="416" t="str">
        <f>IF(ISNUMBER(H74),IF(H21&gt;0,H78*H21*H19*$F$91,IF($E7&gt;0,$E7*H74*$F$91,$F$90*10*H74)),"")</f>
        <v/>
      </c>
      <c r="I79" s="416"/>
      <c r="J79" s="416" t="str">
        <f t="shared" ref="J79" si="150">IF(ISNUMBER(J74),IF(J21&gt;0,J78*J21*J19*$F$91,IF($E7&gt;0,$E7*J74*$F$91,$F$90*10*J74)),"")</f>
        <v/>
      </c>
      <c r="K79" s="416"/>
      <c r="L79" s="416" t="str">
        <f t="shared" ref="L79" si="151">IF(ISNUMBER(L74),IF(L21&gt;0,L78*L21*L19*$F$91,IF($E7&gt;0,$E7*L74*$F$91,$F$90*10*L74)),"")</f>
        <v/>
      </c>
      <c r="M79" s="416"/>
      <c r="N79" s="416" t="str">
        <f t="shared" ref="N79" si="152">IF(ISNUMBER(N74),IF(N21&gt;0,N78*N21*N19*$F$91,IF($E7&gt;0,$E7*N74*$F$91,$F$90*10*N74)),"")</f>
        <v/>
      </c>
      <c r="O79" s="416"/>
      <c r="P79" s="416" t="str">
        <f t="shared" ref="P79" si="153">IF(ISNUMBER(P74),IF(P21&gt;0,P78*P21*P19*$F$91,IF($E7&gt;0,$E7*P74*$F$91,$F$90*10*P74)),"")</f>
        <v/>
      </c>
      <c r="Q79" s="416"/>
      <c r="R79" s="416" t="str">
        <f t="shared" ref="R79" si="154">IF(ISNUMBER(R74),IF(R21&gt;0,R78*R21*R19*$F$91,IF($E7&gt;0,$E7*R74*$F$91,$F$90*10*R74)),"")</f>
        <v/>
      </c>
      <c r="S79" s="416"/>
      <c r="T79" s="416" t="str">
        <f t="shared" ref="T79" si="155">IF(ISNUMBER(T74),IF(T21&gt;0,T78*T21*T19*$F$91,IF($E7&gt;0,$E7*T74*$F$91,$F$90*10*T74)),"")</f>
        <v/>
      </c>
      <c r="U79" s="416"/>
      <c r="V79" s="416" t="str">
        <f t="shared" ref="V79" si="156">IF(ISNUMBER(V74),IF(V21&gt;0,V78*V21*V19*$F$91,IF($E7&gt;0,$E7*V74*$F$91,$F$90*10*V74)),"")</f>
        <v/>
      </c>
      <c r="W79" s="416"/>
      <c r="X79" s="416" t="str">
        <f t="shared" ref="X79" si="157">IF(ISNUMBER(X74),IF(X21&gt;0,X78*X21*X19*$F$91,IF($E7&gt;0,$E7*X74*$F$91,$F$90*10*X74)),"")</f>
        <v/>
      </c>
      <c r="Y79" s="416"/>
      <c r="Z79" s="416" t="str">
        <f t="shared" ref="Z79" si="158">IF(ISNUMBER(Z74),IF(Z21&gt;0,Z78*Z21*Z19*$F$91,IF($E7&gt;0,$E7*Z74*$F$91,$F$90*10*Z74)),"")</f>
        <v/>
      </c>
      <c r="AA79" s="416"/>
      <c r="AB79" s="416" t="str">
        <f t="shared" ref="AB79" si="159">IF(ISNUMBER(AB74),IF(AB21&gt;0,AB78*AB21*AB19*$F$91,IF($E7&gt;0,$E7*AB74*$F$91,$F$90*10*AB74)),"")</f>
        <v/>
      </c>
      <c r="AC79" s="416"/>
      <c r="AD79" s="416" t="str">
        <f t="shared" ref="AD79" si="160">IF(ISNUMBER(AD74),IF(AD21&gt;0,AD78*AD21*AD19*$F$91,IF($E7&gt;0,$E7*AD74*$F$91,$F$90*10*AD74)),"")</f>
        <v/>
      </c>
      <c r="AE79" s="416"/>
      <c r="AF79" s="416" t="str">
        <f t="shared" ref="AF79" si="161">IF(ISNUMBER(AF74),IF(AF21&gt;0,AF78*AF21*AF19*$F$91,IF($E7&gt;0,$E7*AF74*$F$91,$F$90*10*AF74)),"")</f>
        <v/>
      </c>
      <c r="AG79" s="416"/>
      <c r="AH79" s="416" t="str">
        <f t="shared" ref="AH79" si="162">IF(ISNUMBER(AH74),IF(AH21&gt;0,AH78*AH21*AH19*$F$91,IF($E7&gt;0,$E7*AH74*$F$91,$F$90*10*AH74)),"")</f>
        <v/>
      </c>
      <c r="AI79" s="416"/>
      <c r="AJ79" s="416" t="str">
        <f t="shared" ref="AJ79" si="163">IF(ISNUMBER(AJ74),IF(AJ21&gt;0,AJ78*AJ21*AJ19*$F$91,IF($E7&gt;0,$E7*AJ74*$F$91,$F$90*10*AJ74)),"")</f>
        <v/>
      </c>
      <c r="AK79" s="416"/>
      <c r="AL79" s="416" t="str">
        <f t="shared" ref="AL79" si="164">IF(ISNUMBER(AL74),IF(AL21&gt;0,AL78*AL21*AL19*$F$91,IF($E7&gt;0,$E7*AL74*$F$91,$F$90*10*AL74)),"")</f>
        <v/>
      </c>
      <c r="AM79" s="416"/>
      <c r="AN79" s="416" t="str">
        <f t="shared" ref="AN79" si="165">IF(ISNUMBER(AN74),IF(AN21&gt;0,AN78*AN21*AN19*$F$91,IF($E7&gt;0,$E7*AN74*$F$91,$F$90*10*AN74)),"")</f>
        <v/>
      </c>
      <c r="AO79" s="416"/>
      <c r="AP79" s="416" t="str">
        <f t="shared" ref="AP79" si="166">IF(ISNUMBER(AP74),IF(AP21&gt;0,AP78*AP21*AP19*$F$91,IF($E7&gt;0,$E7*AP74*$F$91,$F$90*10*AP74)),"")</f>
        <v/>
      </c>
      <c r="AQ79" s="416"/>
      <c r="AR79" s="416" t="str">
        <f t="shared" ref="AR79" si="167">IF(ISNUMBER(AR74),IF(AR21&gt;0,AR78*AR21*AR19*$F$91,IF($E7&gt;0,$E7*AR74*$F$91,$F$90*10*AR74)),"")</f>
        <v/>
      </c>
      <c r="AS79" s="416"/>
      <c r="AT79" s="195"/>
    </row>
    <row r="80" spans="1:58" ht="50.25" customHeight="1" x14ac:dyDescent="0.3">
      <c r="A80" s="199"/>
      <c r="B80" s="444"/>
      <c r="C80" s="356"/>
      <c r="D80" s="417" t="s">
        <v>129</v>
      </c>
      <c r="E80" s="418"/>
      <c r="F80" s="414" t="str">
        <f>IF(F19=0,"",F79/F19)</f>
        <v/>
      </c>
      <c r="G80" s="414"/>
      <c r="H80" s="414" t="str">
        <f t="shared" ref="H80" si="168">IF(H19=0,"",H79/H19)</f>
        <v/>
      </c>
      <c r="I80" s="414"/>
      <c r="J80" s="414" t="str">
        <f t="shared" ref="J80" si="169">IF(J19=0,"",J79/J19)</f>
        <v/>
      </c>
      <c r="K80" s="414"/>
      <c r="L80" s="414" t="str">
        <f t="shared" ref="L80" si="170">IF(L19=0,"",L79/L19)</f>
        <v/>
      </c>
      <c r="M80" s="414"/>
      <c r="N80" s="414" t="str">
        <f t="shared" ref="N80" si="171">IF(N19=0,"",N79/N19)</f>
        <v/>
      </c>
      <c r="O80" s="414"/>
      <c r="P80" s="414" t="str">
        <f t="shared" ref="P80" si="172">IF(P19=0,"",P79/P19)</f>
        <v/>
      </c>
      <c r="Q80" s="414"/>
      <c r="R80" s="414" t="str">
        <f t="shared" ref="R80" si="173">IF(R19=0,"",R79/R19)</f>
        <v/>
      </c>
      <c r="S80" s="414"/>
      <c r="T80" s="414" t="str">
        <f t="shared" ref="T80" si="174">IF(T19=0,"",T79/T19)</f>
        <v/>
      </c>
      <c r="U80" s="414"/>
      <c r="V80" s="414" t="str">
        <f t="shared" ref="V80" si="175">IF(V19=0,"",V79/V19)</f>
        <v/>
      </c>
      <c r="W80" s="414"/>
      <c r="X80" s="414" t="str">
        <f t="shared" ref="X80" si="176">IF(X19=0,"",X79/X19)</f>
        <v/>
      </c>
      <c r="Y80" s="414"/>
      <c r="Z80" s="414" t="str">
        <f t="shared" ref="Z80" si="177">IF(Z19=0,"",Z79/Z19)</f>
        <v/>
      </c>
      <c r="AA80" s="414"/>
      <c r="AB80" s="414" t="str">
        <f t="shared" ref="AB80" si="178">IF(AB19=0,"",AB79/AB19)</f>
        <v/>
      </c>
      <c r="AC80" s="414"/>
      <c r="AD80" s="414" t="str">
        <f t="shared" ref="AD80" si="179">IF(AD19=0,"",AD79/AD19)</f>
        <v/>
      </c>
      <c r="AE80" s="414"/>
      <c r="AF80" s="414" t="str">
        <f t="shared" ref="AF80" si="180">IF(AF19=0,"",AF79/AF19)</f>
        <v/>
      </c>
      <c r="AG80" s="414"/>
      <c r="AH80" s="414" t="str">
        <f t="shared" ref="AH80" si="181">IF(AH19=0,"",AH79/AH19)</f>
        <v/>
      </c>
      <c r="AI80" s="414"/>
      <c r="AJ80" s="414" t="str">
        <f t="shared" ref="AJ80" si="182">IF(AJ19=0,"",AJ79/AJ19)</f>
        <v/>
      </c>
      <c r="AK80" s="414"/>
      <c r="AL80" s="414" t="str">
        <f t="shared" ref="AL80" si="183">IF(AL19=0,"",AL79/AL19)</f>
        <v/>
      </c>
      <c r="AM80" s="414"/>
      <c r="AN80" s="414" t="str">
        <f t="shared" ref="AN80" si="184">IF(AN19=0,"",AN79/AN19)</f>
        <v/>
      </c>
      <c r="AO80" s="414"/>
      <c r="AP80" s="414" t="str">
        <f t="shared" ref="AP80" si="185">IF(AP19=0,"",AP79/AP19)</f>
        <v/>
      </c>
      <c r="AQ80" s="414"/>
      <c r="AR80" s="414" t="str">
        <f t="shared" ref="AR80" si="186">IF(AR19=0,"",AR79/AR19)</f>
        <v/>
      </c>
      <c r="AS80" s="414"/>
      <c r="AT80" s="195"/>
    </row>
    <row r="81" spans="1:46" ht="40.5" customHeight="1" x14ac:dyDescent="0.3">
      <c r="A81" s="199"/>
      <c r="B81" s="444"/>
      <c r="C81" s="352" t="s">
        <v>255</v>
      </c>
      <c r="D81" s="417" t="s">
        <v>130</v>
      </c>
      <c r="E81" s="418"/>
      <c r="F81" s="414" t="str">
        <f>IF(ISNUMBER(F74),IF(OR(F25&gt;0,F30&gt;0),"",0.001*(F68*'ratios_A MASQUER'!$B48+'Tableau mesure'!F69:G69*IF('Tableau mesure'!F85=0,'Tableau mesure'!F84,(0.5*('Tableau mesure'!F85+'Tableau mesure'!F84)))+'Tableau mesure'!F70:G70*'ratios_A MASQUER'!$B60+'Tableau mesure'!F71:G71*'ratios_A MASQUER'!$B61+'Tableau mesure'!F72:G72*'ratios_A MASQUER'!$B62+'Tableau mesure'!F73:G73*'ratios_A MASQUER'!$B63)),"")</f>
        <v/>
      </c>
      <c r="G81" s="414"/>
      <c r="H81" s="414" t="str">
        <f>IF(ISNUMBER(H74),IF(OR(H25&gt;0,H30&gt;0),"",0.001*(H68*'ratios_A MASQUER'!$B48+'Tableau mesure'!H69:I69*IF('Tableau mesure'!H85=0,'Tableau mesure'!H84,(0.5*('Tableau mesure'!H85+'Tableau mesure'!H84)))+'Tableau mesure'!H70:I70*'ratios_A MASQUER'!$B60+'Tableau mesure'!H71:I71*'ratios_A MASQUER'!$B61+'Tableau mesure'!H72:I72*'ratios_A MASQUER'!$B62+'Tableau mesure'!H73:I73*'ratios_A MASQUER'!$B63)),"")</f>
        <v/>
      </c>
      <c r="I81" s="414"/>
      <c r="J81" s="414" t="str">
        <f>IF(ISNUMBER(J74),IF(OR(J25&gt;0,J30&gt;0),"",0.001*(J68*'ratios_A MASQUER'!$B48+'Tableau mesure'!J69:K69*IF('Tableau mesure'!J85=0,'Tableau mesure'!J84,(0.5*('Tableau mesure'!J85+'Tableau mesure'!J84)))+'Tableau mesure'!J70:K70*'ratios_A MASQUER'!$B60+'Tableau mesure'!J71:K71*'ratios_A MASQUER'!$B61+'Tableau mesure'!J72:K72*'ratios_A MASQUER'!$B62+'Tableau mesure'!J73:K73*'ratios_A MASQUER'!$B63)),"")</f>
        <v/>
      </c>
      <c r="K81" s="414"/>
      <c r="L81" s="414" t="str">
        <f>IF(ISNUMBER(L74),IF(OR(L25&gt;0,L30&gt;0),"",0.001*(L68*'ratios_A MASQUER'!$B48+'Tableau mesure'!L69:M69*IF('Tableau mesure'!L85=0,'Tableau mesure'!L84,(0.5*('Tableau mesure'!L85+'Tableau mesure'!L84)))+'Tableau mesure'!L70:M70*'ratios_A MASQUER'!$B60+'Tableau mesure'!L71:M71*'ratios_A MASQUER'!$B61+'Tableau mesure'!L72:M72*'ratios_A MASQUER'!$B62+'Tableau mesure'!L73:M73*'ratios_A MASQUER'!$B63)),"")</f>
        <v/>
      </c>
      <c r="M81" s="414"/>
      <c r="N81" s="414" t="str">
        <f>IF(ISNUMBER(N74),IF(OR(N25&gt;0,N30&gt;0),"",0.001*(N68*'ratios_A MASQUER'!$B48+'Tableau mesure'!N69:O69*IF('Tableau mesure'!N85=0,'Tableau mesure'!N84,(0.5*('Tableau mesure'!N85+'Tableau mesure'!N84)))+'Tableau mesure'!N70:O70*'ratios_A MASQUER'!$B60+'Tableau mesure'!N71:O71*'ratios_A MASQUER'!$B61+'Tableau mesure'!N72:O72*'ratios_A MASQUER'!$B62+'Tableau mesure'!N73:O73*'ratios_A MASQUER'!$B63)),"")</f>
        <v/>
      </c>
      <c r="O81" s="414"/>
      <c r="P81" s="414" t="str">
        <f>IF(ISNUMBER(P74),IF(OR(P25&gt;0,P30&gt;0),"",0.001*(P68*'ratios_A MASQUER'!$B48+'Tableau mesure'!P69:Q69*IF('Tableau mesure'!P85=0,'Tableau mesure'!P84,(0.5*('Tableau mesure'!P85+'Tableau mesure'!P84)))+'Tableau mesure'!P70:Q70*'ratios_A MASQUER'!$B60+'Tableau mesure'!P71:Q71*'ratios_A MASQUER'!$B61+'Tableau mesure'!P72:Q72*'ratios_A MASQUER'!$B62+'Tableau mesure'!P73:Q73*'ratios_A MASQUER'!$B63)),"")</f>
        <v/>
      </c>
      <c r="Q81" s="414"/>
      <c r="R81" s="414" t="str">
        <f>IF(ISNUMBER(R74),IF(OR(R25&gt;0,R30&gt;0),"",0.001*(R68*'ratios_A MASQUER'!$B48+'Tableau mesure'!R69:S69*IF('Tableau mesure'!R85=0,'Tableau mesure'!R84,(0.5*('Tableau mesure'!R85+'Tableau mesure'!R84)))+'Tableau mesure'!R70:S70*'ratios_A MASQUER'!$B60+'Tableau mesure'!R71:S71*'ratios_A MASQUER'!$B61+'Tableau mesure'!R72:S72*'ratios_A MASQUER'!$B62+'Tableau mesure'!R73:S73*'ratios_A MASQUER'!$B63)),"")</f>
        <v/>
      </c>
      <c r="S81" s="414"/>
      <c r="T81" s="414" t="str">
        <f>IF(ISNUMBER(T74),IF(OR(T25&gt;0,T30&gt;0),"",0.001*(T68*'ratios_A MASQUER'!$B48+'Tableau mesure'!T69:U69*IF('Tableau mesure'!T85=0,'Tableau mesure'!T84,(0.5*('Tableau mesure'!T85+'Tableau mesure'!T84)))+'Tableau mesure'!T70:U70*'ratios_A MASQUER'!$B60+'Tableau mesure'!T71:U71*'ratios_A MASQUER'!$B61+'Tableau mesure'!T72:U72*'ratios_A MASQUER'!$B62+'Tableau mesure'!T73:U73*'ratios_A MASQUER'!$B63)),"")</f>
        <v/>
      </c>
      <c r="U81" s="414"/>
      <c r="V81" s="414" t="str">
        <f>IF(ISNUMBER(V74),IF(OR(V25&gt;0,V30&gt;0),"",0.001*(V68*'ratios_A MASQUER'!$B48+'Tableau mesure'!V69:W69*IF('Tableau mesure'!V85=0,'Tableau mesure'!V84,(0.5*('Tableau mesure'!V85+'Tableau mesure'!V84)))+'Tableau mesure'!V70:W70*'ratios_A MASQUER'!$B60+'Tableau mesure'!V71:W71*'ratios_A MASQUER'!$B61+'Tableau mesure'!V72:W72*'ratios_A MASQUER'!$B62+'Tableau mesure'!V73:W73*'ratios_A MASQUER'!$B63)),"")</f>
        <v/>
      </c>
      <c r="W81" s="414"/>
      <c r="X81" s="414" t="str">
        <f>IF(ISNUMBER(X74),IF(OR(X25&gt;0,X30&gt;0),"",0.001*(X68*'ratios_A MASQUER'!$B48+'Tableau mesure'!X69:Y69*IF('Tableau mesure'!X85=0,'Tableau mesure'!X84,(0.5*('Tableau mesure'!X85+'Tableau mesure'!X84)))+'Tableau mesure'!X70:Y70*'ratios_A MASQUER'!$B60+'Tableau mesure'!X71:Y71*'ratios_A MASQUER'!$B61+'Tableau mesure'!X72:Y72*'ratios_A MASQUER'!$B62+'Tableau mesure'!X73:Y73*'ratios_A MASQUER'!$B63)),"")</f>
        <v/>
      </c>
      <c r="Y81" s="414"/>
      <c r="Z81" s="414" t="str">
        <f>IF(ISNUMBER(Z74),IF(OR(Z25&gt;0,Z30&gt;0),"",0.001*(Z68*'ratios_A MASQUER'!$B48+'Tableau mesure'!Z69:AA69*IF('Tableau mesure'!Z85=0,'Tableau mesure'!Z84,(0.5*('Tableau mesure'!Z85+'Tableau mesure'!Z84)))+'Tableau mesure'!Z70:AA70*'ratios_A MASQUER'!$B60+'Tableau mesure'!Z71:AA71*'ratios_A MASQUER'!$B61+'Tableau mesure'!Z72:AA72*'ratios_A MASQUER'!$B62+'Tableau mesure'!Z73:AA73*'ratios_A MASQUER'!$B63)),"")</f>
        <v/>
      </c>
      <c r="AA81" s="414"/>
      <c r="AB81" s="414" t="str">
        <f>IF(ISNUMBER(AB74),IF(OR(AB25&gt;0,AB30&gt;0),"",0.001*(AB68*'ratios_A MASQUER'!$B48+'Tableau mesure'!AB69:AC69*IF('Tableau mesure'!AB85=0,'Tableau mesure'!AB84,(0.5*('Tableau mesure'!AB85+'Tableau mesure'!AB84)))+'Tableau mesure'!AB70:AC70*'ratios_A MASQUER'!$B60+'Tableau mesure'!AB71:AC71*'ratios_A MASQUER'!$B61+'Tableau mesure'!AB72:AC72*'ratios_A MASQUER'!$B62+'Tableau mesure'!AB73:AC73*'ratios_A MASQUER'!$B63)),"")</f>
        <v/>
      </c>
      <c r="AC81" s="414"/>
      <c r="AD81" s="414" t="str">
        <f>IF(ISNUMBER(AD74),IF(OR(AD25&gt;0,AD30&gt;0),"",0.001*(AD68*'ratios_A MASQUER'!$B48+'Tableau mesure'!AD69:AE69*IF('Tableau mesure'!AD85=0,'Tableau mesure'!AD84,(0.5*('Tableau mesure'!AD85+'Tableau mesure'!AD84)))+'Tableau mesure'!AD70:AE70*'ratios_A MASQUER'!$B60+'Tableau mesure'!AD71:AE71*'ratios_A MASQUER'!$B61+'Tableau mesure'!AD72:AE72*'ratios_A MASQUER'!$B62+'Tableau mesure'!AD73:AE73*'ratios_A MASQUER'!$B63)),"")</f>
        <v/>
      </c>
      <c r="AE81" s="414"/>
      <c r="AF81" s="414" t="str">
        <f>IF(ISNUMBER(AF74),IF(OR(AF25&gt;0,AF30&gt;0),"",0.001*(AF68*'ratios_A MASQUER'!$B48+'Tableau mesure'!AF69:AG69*IF('Tableau mesure'!AF85=0,'Tableau mesure'!AF84,(0.5*('Tableau mesure'!AF85+'Tableau mesure'!AF84)))+'Tableau mesure'!AF70:AG70*'ratios_A MASQUER'!$B60+'Tableau mesure'!AF71:AG71*'ratios_A MASQUER'!$B61+'Tableau mesure'!AF72:AG72*'ratios_A MASQUER'!$B62+'Tableau mesure'!AF73:AG73*'ratios_A MASQUER'!$B63)),"")</f>
        <v/>
      </c>
      <c r="AG81" s="414"/>
      <c r="AH81" s="414" t="str">
        <f>IF(ISNUMBER(AH74),IF(OR(AH25&gt;0,AH30&gt;0),"",0.001*(AH68*'ratios_A MASQUER'!$B48+'Tableau mesure'!AH69:AI69*IF('Tableau mesure'!AH85=0,'Tableau mesure'!AH84,(0.5*('Tableau mesure'!AH85+'Tableau mesure'!AH84)))+'Tableau mesure'!AH70:AI70*'ratios_A MASQUER'!$B60+'Tableau mesure'!AH71:AI71*'ratios_A MASQUER'!$B61+'Tableau mesure'!AH72:AI72*'ratios_A MASQUER'!$B62+'Tableau mesure'!AH73:AI73*'ratios_A MASQUER'!$B63)),"")</f>
        <v/>
      </c>
      <c r="AI81" s="414"/>
      <c r="AJ81" s="414" t="str">
        <f>IF(ISNUMBER(AJ74),IF(OR(AJ25&gt;0,AJ30&gt;0),"",0.001*(AJ68*'ratios_A MASQUER'!$B48+'Tableau mesure'!AJ69:AK69*IF('Tableau mesure'!AJ85=0,'Tableau mesure'!AJ84,(0.5*('Tableau mesure'!AJ85+'Tableau mesure'!AJ84)))+'Tableau mesure'!AJ70:AK70*'ratios_A MASQUER'!$B60+'Tableau mesure'!AJ71:AK71*'ratios_A MASQUER'!$B61+'Tableau mesure'!AJ72:AK72*'ratios_A MASQUER'!$B62+'Tableau mesure'!AJ73:AK73*'ratios_A MASQUER'!$B63)),"")</f>
        <v/>
      </c>
      <c r="AK81" s="414"/>
      <c r="AL81" s="414" t="str">
        <f>IF(ISNUMBER(AL74),IF(OR(AL25&gt;0,AL30&gt;0),"",0.001*(AL68*'ratios_A MASQUER'!$B48+'Tableau mesure'!AL69:AM69*IF('Tableau mesure'!AL85=0,'Tableau mesure'!AL84,(0.5*('Tableau mesure'!AL85+'Tableau mesure'!AL84)))+'Tableau mesure'!AL70:AM70*'ratios_A MASQUER'!$B60+'Tableau mesure'!AL71:AM71*'ratios_A MASQUER'!$B61+'Tableau mesure'!AL72:AM72*'ratios_A MASQUER'!$B62+'Tableau mesure'!AL73:AM73*'ratios_A MASQUER'!$B63)),"")</f>
        <v/>
      </c>
      <c r="AM81" s="414"/>
      <c r="AN81" s="414" t="str">
        <f>IF(ISNUMBER(AN74),IF(OR(AN25&gt;0,AN30&gt;0),"",0.001*(AN68*'ratios_A MASQUER'!$B48+'Tableau mesure'!AN69:AO69*IF('Tableau mesure'!AN85=0,'Tableau mesure'!AN84,(0.5*('Tableau mesure'!AN85+'Tableau mesure'!AN84)))+'Tableau mesure'!AN70:AO70*'ratios_A MASQUER'!$B60+'Tableau mesure'!AN71:AO71*'ratios_A MASQUER'!$B61+'Tableau mesure'!AN72:AO72*'ratios_A MASQUER'!$B62+'Tableau mesure'!AN73:AO73*'ratios_A MASQUER'!$B63)),"")</f>
        <v/>
      </c>
      <c r="AO81" s="414"/>
      <c r="AP81" s="414" t="str">
        <f>IF(ISNUMBER(AP74),IF(OR(AP25&gt;0,AP30&gt;0),"",0.001*(AP68*'ratios_A MASQUER'!$B48+'Tableau mesure'!AP69:AQ69*IF('Tableau mesure'!AP85=0,'Tableau mesure'!AP84,(0.5*('Tableau mesure'!AP85+'Tableau mesure'!AP84)))+'Tableau mesure'!AP70:AQ70*'ratios_A MASQUER'!$B60+'Tableau mesure'!AP71:AQ71*'ratios_A MASQUER'!$B61+'Tableau mesure'!AP72:AQ72*'ratios_A MASQUER'!$B62+'Tableau mesure'!AP73:AQ73*'ratios_A MASQUER'!$B63)),"")</f>
        <v/>
      </c>
      <c r="AQ81" s="414"/>
      <c r="AR81" s="414" t="str">
        <f>IF(ISNUMBER(AR74),IF(OR(AR25&gt;0,AR30&gt;0),"",0.001*(AR68*'ratios_A MASQUER'!$B48+'Tableau mesure'!AR69:AS69*IF('Tableau mesure'!AR85=0,'Tableau mesure'!AR84,(0.5*('Tableau mesure'!AR85+'Tableau mesure'!AR84)))+'Tableau mesure'!AR70:AS70*'ratios_A MASQUER'!$B60+'Tableau mesure'!AR71:AS71*'ratios_A MASQUER'!$B61+'Tableau mesure'!AR72:AS72*'ratios_A MASQUER'!$B62+'Tableau mesure'!AR73:AS73*'ratios_A MASQUER'!$B63)),"")</f>
        <v/>
      </c>
      <c r="AS81" s="414"/>
      <c r="AT81" s="195"/>
    </row>
    <row r="82" spans="1:46" ht="40.5" customHeight="1" thickBot="1" x14ac:dyDescent="0.35">
      <c r="A82" s="199"/>
      <c r="B82" s="445"/>
      <c r="C82" s="353"/>
      <c r="D82" s="419" t="s">
        <v>131</v>
      </c>
      <c r="E82" s="420"/>
      <c r="F82" s="415" t="str">
        <f>IF(ISNUMBER(F81),IF(OR(F25&gt;0,F30&gt;0),"",F81/F19),"")</f>
        <v/>
      </c>
      <c r="G82" s="415"/>
      <c r="H82" s="415" t="str">
        <f t="shared" ref="H82" si="187">IF(ISNUMBER(H81),IF(OR(H25&gt;0,H30&gt;0),"",H81/H19),"")</f>
        <v/>
      </c>
      <c r="I82" s="415"/>
      <c r="J82" s="415" t="str">
        <f t="shared" ref="J82" si="188">IF(ISNUMBER(J81),IF(OR(J25&gt;0,J30&gt;0),"",J81/J19),"")</f>
        <v/>
      </c>
      <c r="K82" s="415"/>
      <c r="L82" s="415" t="str">
        <f t="shared" ref="L82" si="189">IF(ISNUMBER(L81),IF(OR(L25&gt;0,L30&gt;0),"",L81/L19),"")</f>
        <v/>
      </c>
      <c r="M82" s="415"/>
      <c r="N82" s="415" t="str">
        <f t="shared" ref="N82" si="190">IF(ISNUMBER(N81),IF(OR(N25&gt;0,N30&gt;0),"",N81/N19),"")</f>
        <v/>
      </c>
      <c r="O82" s="415"/>
      <c r="P82" s="415" t="str">
        <f t="shared" ref="P82" si="191">IF(ISNUMBER(P81),IF(OR(P25&gt;0,P30&gt;0),"",P81/P19),"")</f>
        <v/>
      </c>
      <c r="Q82" s="415"/>
      <c r="R82" s="415" t="str">
        <f t="shared" ref="R82" si="192">IF(ISNUMBER(R81),IF(OR(R25&gt;0,R30&gt;0),"",R81/R19),"")</f>
        <v/>
      </c>
      <c r="S82" s="415"/>
      <c r="T82" s="415" t="str">
        <f t="shared" ref="T82" si="193">IF(ISNUMBER(T81),IF(OR(T25&gt;0,T30&gt;0),"",T81/T19),"")</f>
        <v/>
      </c>
      <c r="U82" s="415"/>
      <c r="V82" s="415" t="str">
        <f t="shared" ref="V82" si="194">IF(ISNUMBER(V81),IF(OR(V25&gt;0,V30&gt;0),"",V81/V19),"")</f>
        <v/>
      </c>
      <c r="W82" s="415"/>
      <c r="X82" s="415" t="str">
        <f t="shared" ref="X82" si="195">IF(ISNUMBER(X81),IF(OR(X25&gt;0,X30&gt;0),"",X81/X19),"")</f>
        <v/>
      </c>
      <c r="Y82" s="415"/>
      <c r="Z82" s="415" t="str">
        <f t="shared" ref="Z82" si="196">IF(ISNUMBER(Z81),IF(OR(Z25&gt;0,Z30&gt;0),"",Z81/Z19),"")</f>
        <v/>
      </c>
      <c r="AA82" s="415"/>
      <c r="AB82" s="415" t="str">
        <f t="shared" ref="AB82" si="197">IF(ISNUMBER(AB81),IF(OR(AB25&gt;0,AB30&gt;0),"",AB81/AB19),"")</f>
        <v/>
      </c>
      <c r="AC82" s="415"/>
      <c r="AD82" s="415" t="str">
        <f t="shared" ref="AD82" si="198">IF(ISNUMBER(AD81),IF(OR(AD25&gt;0,AD30&gt;0),"",AD81/AD19),"")</f>
        <v/>
      </c>
      <c r="AE82" s="415"/>
      <c r="AF82" s="415" t="str">
        <f t="shared" ref="AF82" si="199">IF(ISNUMBER(AF81),IF(OR(AF25&gt;0,AF30&gt;0),"",AF81/AF19),"")</f>
        <v/>
      </c>
      <c r="AG82" s="415"/>
      <c r="AH82" s="415" t="str">
        <f t="shared" ref="AH82" si="200">IF(ISNUMBER(AH81),IF(OR(AH25&gt;0,AH30&gt;0),"",AH81/AH19),"")</f>
        <v/>
      </c>
      <c r="AI82" s="415"/>
      <c r="AJ82" s="415" t="str">
        <f t="shared" ref="AJ82" si="201">IF(ISNUMBER(AJ81),IF(OR(AJ25&gt;0,AJ30&gt;0),"",AJ81/AJ19),"")</f>
        <v/>
      </c>
      <c r="AK82" s="415"/>
      <c r="AL82" s="415" t="str">
        <f t="shared" ref="AL82" si="202">IF(ISNUMBER(AL81),IF(OR(AL25&gt;0,AL30&gt;0),"",AL81/AL19),"")</f>
        <v/>
      </c>
      <c r="AM82" s="415"/>
      <c r="AN82" s="415" t="str">
        <f t="shared" ref="AN82" si="203">IF(ISNUMBER(AN81),IF(OR(AN25&gt;0,AN30&gt;0),"",AN81/AN19),"")</f>
        <v/>
      </c>
      <c r="AO82" s="415"/>
      <c r="AP82" s="415" t="str">
        <f t="shared" ref="AP82" si="204">IF(ISNUMBER(AP81),IF(OR(AP25&gt;0,AP30&gt;0),"",AP81/AP19),"")</f>
        <v/>
      </c>
      <c r="AQ82" s="415"/>
      <c r="AR82" s="415" t="str">
        <f t="shared" ref="AR82" si="205">IF(ISNUMBER(AR81),IF(OR(AR25&gt;0,AR30&gt;0),"",AR81/AR19),"")</f>
        <v/>
      </c>
      <c r="AS82" s="415"/>
      <c r="AT82" s="195"/>
    </row>
    <row r="83" spans="1:46" s="183" customFormat="1" ht="5.25" customHeight="1" thickTop="1" x14ac:dyDescent="0.2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row>
    <row r="84" spans="1:46" hidden="1" x14ac:dyDescent="0.3">
      <c r="F84" s="186">
        <f>IFERROR(VLOOKUP(F17,'ratios_A MASQUER'!$A49:$B59,2,FALSE),0)</f>
        <v>0</v>
      </c>
      <c r="G84" s="186"/>
      <c r="H84" s="186">
        <f>IFERROR(VLOOKUP(H17,'ratios_A MASQUER'!$A49:$B59,2,FALSE),0)</f>
        <v>0</v>
      </c>
      <c r="I84" s="186"/>
      <c r="J84" s="186">
        <f>IFERROR(VLOOKUP(J17,'ratios_A MASQUER'!$A49:$B59,2,FALSE),0)</f>
        <v>0</v>
      </c>
      <c r="K84" s="186"/>
      <c r="L84" s="186">
        <f>IFERROR(VLOOKUP(L17,'ratios_A MASQUER'!$A49:$B59,2,FALSE),0)</f>
        <v>0</v>
      </c>
      <c r="M84" s="186"/>
      <c r="N84" s="186">
        <f>IFERROR(VLOOKUP(N17,'ratios_A MASQUER'!$A49:$B59,2,FALSE),0)</f>
        <v>0</v>
      </c>
      <c r="O84" s="186"/>
      <c r="P84" s="186">
        <f>IFERROR(VLOOKUP(P17,'ratios_A MASQUER'!$A49:$B59,2,FALSE),0)</f>
        <v>0</v>
      </c>
      <c r="Q84" s="186"/>
      <c r="R84" s="186">
        <f>IFERROR(VLOOKUP(R17,'ratios_A MASQUER'!$A49:$B59,2,FALSE),0)</f>
        <v>0</v>
      </c>
      <c r="S84" s="186"/>
      <c r="T84" s="186">
        <f>IFERROR(VLOOKUP(T17,'ratios_A MASQUER'!$A49:$B59,2,FALSE),0)</f>
        <v>0</v>
      </c>
      <c r="U84" s="186"/>
      <c r="V84" s="186">
        <f>IFERROR(VLOOKUP(V17,'ratios_A MASQUER'!$A49:$B59,2,FALSE),0)</f>
        <v>0</v>
      </c>
      <c r="W84" s="186"/>
      <c r="X84" s="186">
        <f>IFERROR(VLOOKUP(X17,'ratios_A MASQUER'!$A49:$B59,2,FALSE),0)</f>
        <v>0</v>
      </c>
      <c r="Y84" s="186"/>
      <c r="Z84" s="186">
        <f>IFERROR(VLOOKUP(Z17,'ratios_A MASQUER'!$A49:$B59,2,FALSE),0)</f>
        <v>0</v>
      </c>
      <c r="AA84" s="186"/>
      <c r="AB84" s="186">
        <f>IFERROR(VLOOKUP(AB17,'ratios_A MASQUER'!$A49:$B59,2,FALSE),0)</f>
        <v>0</v>
      </c>
      <c r="AC84" s="186"/>
      <c r="AD84" s="186">
        <f>IFERROR(VLOOKUP(AD17,'ratios_A MASQUER'!$A49:$B59,2,FALSE),0)</f>
        <v>0</v>
      </c>
      <c r="AE84" s="186"/>
      <c r="AF84" s="186">
        <f>IFERROR(VLOOKUP(AF17,'ratios_A MASQUER'!$A49:$B59,2,FALSE),0)</f>
        <v>0</v>
      </c>
      <c r="AG84" s="186"/>
      <c r="AH84" s="186">
        <f>IFERROR(VLOOKUP(AH17,'ratios_A MASQUER'!$A49:$B59,2,FALSE),0)</f>
        <v>0</v>
      </c>
      <c r="AI84" s="186"/>
      <c r="AJ84" s="186">
        <f>IFERROR(VLOOKUP(AJ17,'ratios_A MASQUER'!$A49:$B59,2,FALSE),0)</f>
        <v>0</v>
      </c>
      <c r="AK84" s="186"/>
      <c r="AL84" s="186">
        <f>IFERROR(VLOOKUP(AL17,'ratios_A MASQUER'!$A49:$B59,2,FALSE),0)</f>
        <v>0</v>
      </c>
      <c r="AM84" s="186"/>
      <c r="AN84" s="186">
        <f>IFERROR(VLOOKUP(AN17,'ratios_A MASQUER'!$A49:$B59,2,FALSE),0)</f>
        <v>0</v>
      </c>
      <c r="AO84" s="186"/>
      <c r="AP84" s="186">
        <f>IFERROR(VLOOKUP(AP17,'ratios_A MASQUER'!$A49:$B59,2,FALSE),0)</f>
        <v>0</v>
      </c>
      <c r="AQ84" s="186"/>
      <c r="AR84" s="186">
        <f>IFERROR(VLOOKUP(AR17,'ratios_A MASQUER'!$A49:$B59,2,FALSE),0)</f>
        <v>0</v>
      </c>
      <c r="AS84" s="186"/>
      <c r="AT84" s="186">
        <f>IFERROR(VLOOKUP(AT17,'ratios_A MASQUER'!$A49:$B59,2,FALSE),0)</f>
        <v>0</v>
      </c>
    </row>
    <row r="85" spans="1:46" ht="14.4" hidden="1" thickBot="1" x14ac:dyDescent="0.35">
      <c r="F85" s="188">
        <f>IFERROR(VLOOKUP(F18,'ratios_A MASQUER'!$A49:$B59,2,FALSE),0)</f>
        <v>0</v>
      </c>
      <c r="G85" s="186"/>
      <c r="H85" s="186">
        <f>IFERROR(VLOOKUP(H18,'ratios_A MASQUER'!$A49:$B59,2,FALSE),0)</f>
        <v>0</v>
      </c>
      <c r="I85" s="186"/>
      <c r="J85" s="186">
        <f>IFERROR(VLOOKUP(J18,'ratios_A MASQUER'!$A49:$B59,2,FALSE),0)</f>
        <v>0</v>
      </c>
      <c r="K85" s="186"/>
      <c r="L85" s="186">
        <f>IFERROR(VLOOKUP(L18,'ratios_A MASQUER'!$A49:$B59,2,FALSE),0)</f>
        <v>0</v>
      </c>
      <c r="M85" s="186"/>
      <c r="N85" s="186">
        <f>IFERROR(VLOOKUP(N18,'ratios_A MASQUER'!$A49:$B59,2,FALSE),0)</f>
        <v>0</v>
      </c>
      <c r="O85" s="186"/>
      <c r="P85" s="186">
        <f>IFERROR(VLOOKUP(P18,'ratios_A MASQUER'!$A49:$B59,2,FALSE),0)</f>
        <v>0</v>
      </c>
      <c r="Q85" s="186"/>
      <c r="R85" s="186">
        <f>IFERROR(VLOOKUP(R18,'ratios_A MASQUER'!$A49:$B59,2,FALSE),0)</f>
        <v>0</v>
      </c>
      <c r="S85" s="186"/>
      <c r="T85" s="186">
        <f>IFERROR(VLOOKUP(T18,'ratios_A MASQUER'!$A49:$B59,2,FALSE),0)</f>
        <v>0</v>
      </c>
      <c r="U85" s="186"/>
      <c r="V85" s="186">
        <f>IFERROR(VLOOKUP(V18,'ratios_A MASQUER'!$A49:$B59,2,FALSE),0)</f>
        <v>0</v>
      </c>
      <c r="W85" s="186"/>
      <c r="X85" s="186">
        <f>IFERROR(VLOOKUP(X18,'ratios_A MASQUER'!$A49:$B59,2,FALSE),0)</f>
        <v>0</v>
      </c>
      <c r="Y85" s="186"/>
      <c r="Z85" s="186">
        <f>IFERROR(VLOOKUP(Z18,'ratios_A MASQUER'!$A49:$B59,2,FALSE),0)</f>
        <v>0</v>
      </c>
      <c r="AA85" s="186"/>
      <c r="AB85" s="186">
        <f>IFERROR(VLOOKUP(AB18,'ratios_A MASQUER'!$A49:$B59,2,FALSE),0)</f>
        <v>0</v>
      </c>
      <c r="AC85" s="186"/>
      <c r="AD85" s="186">
        <f>IFERROR(VLOOKUP(AD18,'ratios_A MASQUER'!$A49:$B59,2,FALSE),0)</f>
        <v>0</v>
      </c>
      <c r="AE85" s="186"/>
      <c r="AF85" s="186">
        <f>IFERROR(VLOOKUP(AF18,'ratios_A MASQUER'!$A49:$B59,2,FALSE),0)</f>
        <v>0</v>
      </c>
      <c r="AG85" s="186"/>
      <c r="AH85" s="186">
        <f>IFERROR(VLOOKUP(AH18,'ratios_A MASQUER'!$A49:$B59,2,FALSE),0)</f>
        <v>0</v>
      </c>
      <c r="AI85" s="186"/>
      <c r="AJ85" s="186">
        <f>IFERROR(VLOOKUP(AJ18,'ratios_A MASQUER'!$A49:$B59,2,FALSE),0)</f>
        <v>0</v>
      </c>
      <c r="AK85" s="186"/>
      <c r="AL85" s="186">
        <f>IFERROR(VLOOKUP(AL18,'ratios_A MASQUER'!$A49:$B59,2,FALSE),0)</f>
        <v>0</v>
      </c>
      <c r="AM85" s="186"/>
      <c r="AN85" s="186">
        <f>IFERROR(VLOOKUP(AN18,'ratios_A MASQUER'!$A49:$B59,2,FALSE),0)</f>
        <v>0</v>
      </c>
      <c r="AO85" s="186"/>
      <c r="AP85" s="186">
        <f>IFERROR(VLOOKUP(AP18,'ratios_A MASQUER'!$A49:$B59,2,FALSE),0)</f>
        <v>0</v>
      </c>
      <c r="AQ85" s="186"/>
      <c r="AR85" s="186">
        <f>IFERROR(VLOOKUP(AR18,'ratios_A MASQUER'!$A49:$B59,2,FALSE),0)</f>
        <v>0</v>
      </c>
      <c r="AS85" s="186"/>
      <c r="AT85" s="186">
        <f>IFERROR(VLOOKUP(AT18,'ratios_A MASQUER'!$A49:$B59,2,FALSE),0)</f>
        <v>0</v>
      </c>
    </row>
    <row r="86" spans="1:46" ht="32.25" hidden="1" customHeight="1" thickBot="1" x14ac:dyDescent="0.35">
      <c r="C86" s="345" t="s">
        <v>30</v>
      </c>
      <c r="D86" s="345"/>
      <c r="E86" s="346"/>
      <c r="F86" s="341">
        <f>IF(AND(E4="satellite",E6="adolescent ou adulte"),'ratios_A MASQUER'!$B$38*'Tableau mesure'!F19:G19/1000,IF(AND(E4="sur place",E6="adolescent ou adulte"),'ratios_A MASQUER'!$B$39*'Tableau mesure'!F19:G19/1000,'ratios_A MASQUER'!$B$37*'Tableau mesure'!F19:G19/1000))</f>
        <v>0</v>
      </c>
      <c r="G86" s="431"/>
      <c r="H86" s="341">
        <f>IF(AND(G4="satellite",G6="adolescent ou adulte"),'ratios_A MASQUER'!$B$38*'Tableau mesure'!H19:I19/1000,IF(AND(G4="sur place",G6="adolescent ou adulte"),'ratios_A MASQUER'!$B$39*'Tableau mesure'!H19:I19/1000,'ratios_A MASQUER'!$B$37*'Tableau mesure'!H19:I19/1000))</f>
        <v>0</v>
      </c>
      <c r="I86" s="431"/>
      <c r="J86" s="341">
        <f>IF(AND(I4="satellite",I7="adolescent ou adulte"),'ratios_A MASQUER'!$B$38*'Tableau mesure'!J19:K19/1000,IF(AND(I4="sur place",I7="adolescent ou adulte"),'ratios_A MASQUER'!$B$39*'Tableau mesure'!J19:K19/1000,'ratios_A MASQUER'!$B$37*'Tableau mesure'!J19:K19/1000))</f>
        <v>0</v>
      </c>
      <c r="K86" s="431"/>
      <c r="L86" s="341">
        <f>IF(AND(K4="satellite",K7="adolescent ou adulte"),'ratios_A MASQUER'!$B$38*'Tableau mesure'!L19:M19/1000,IF(AND(K4="sur place",K7="adolescent ou adulte"),'ratios_A MASQUER'!$B$39*'Tableau mesure'!L19:M19/1000,'ratios_A MASQUER'!$B$37*'Tableau mesure'!L19:M19/1000))</f>
        <v>0</v>
      </c>
      <c r="M86" s="431"/>
      <c r="N86" s="341">
        <f>IF(AND(M4="satellite",M7="adolescent ou adulte"),'ratios_A MASQUER'!$B$38*'Tableau mesure'!N19:O19/1000,IF(AND(M4="sur place",M7="adolescent ou adulte"),'ratios_A MASQUER'!$B$39*'Tableau mesure'!N19:O19/1000,'ratios_A MASQUER'!$B$37*'Tableau mesure'!N19:O19/1000))</f>
        <v>0</v>
      </c>
      <c r="O86" s="431"/>
      <c r="P86" s="341">
        <f>IF(AND(O4="satellite",O7="adolescent ou adulte"),'ratios_A MASQUER'!$B$38*'Tableau mesure'!P19:Q19/1000,IF(AND(O4="sur place",O7="adolescent ou adulte"),'ratios_A MASQUER'!$B$39*'Tableau mesure'!P19:Q19/1000,'ratios_A MASQUER'!$B$37*'Tableau mesure'!P19:Q19/1000))</f>
        <v>0</v>
      </c>
      <c r="Q86" s="431"/>
      <c r="R86" s="341">
        <f>IF(AND(Q4="satellite",Q7="adolescent ou adulte"),'ratios_A MASQUER'!$B$38*'Tableau mesure'!R19:S19/1000,IF(AND(Q4="sur place",Q7="adolescent ou adulte"),'ratios_A MASQUER'!$B$39*'Tableau mesure'!R19:S19/1000,'ratios_A MASQUER'!$B$37*'Tableau mesure'!R19:S19/1000))</f>
        <v>0</v>
      </c>
      <c r="S86" s="431"/>
      <c r="T86" s="341">
        <f>IF(AND(S4="satellite",S7="adolescent ou adulte"),'ratios_A MASQUER'!$B$38*'Tableau mesure'!T19:U19/1000,IF(AND(S4="sur place",S7="adolescent ou adulte"),'ratios_A MASQUER'!$B$39*'Tableau mesure'!T19:U19/1000,'ratios_A MASQUER'!$B$37*'Tableau mesure'!T19:U19/1000))</f>
        <v>0</v>
      </c>
      <c r="U86" s="431"/>
      <c r="V86" s="341">
        <f>IF(AND(U4="satellite",U7="adolescent ou adulte"),'ratios_A MASQUER'!$B$38*'Tableau mesure'!V19:W19/1000,IF(AND(U4="sur place",U7="adolescent ou adulte"),'ratios_A MASQUER'!$B$39*'Tableau mesure'!V19:W19/1000,'ratios_A MASQUER'!$B$37*'Tableau mesure'!V19:W19/1000))</f>
        <v>0</v>
      </c>
      <c r="W86" s="342"/>
      <c r="X86" s="341">
        <f>IF(AND(W4="satellite",W7="adolescent ou adulte"),'ratios_A MASQUER'!$B$38*'Tableau mesure'!X19:Y19/1000,IF(AND(W4="sur place",W7="adolescent ou adulte"),'ratios_A MASQUER'!$B$39*'Tableau mesure'!X19:Y19/1000,'ratios_A MASQUER'!$B$37*'Tableau mesure'!X19:Y19/1000))</f>
        <v>0</v>
      </c>
      <c r="Y86" s="342"/>
      <c r="Z86" s="341">
        <f>IF(AND(Y4="satellite",Y7="adolescent ou adulte"),'ratios_A MASQUER'!$B$38*'Tableau mesure'!Z19:AA19/1000,IF(AND(Y4="sur place",Y7="adolescent ou adulte"),'ratios_A MASQUER'!$B$39*'Tableau mesure'!Z19:AA19/1000,'ratios_A MASQUER'!$B$37*'Tableau mesure'!Z19:AA19/1000))</f>
        <v>0</v>
      </c>
      <c r="AA86" s="342"/>
      <c r="AB86" s="341">
        <f>IF(AND(AA4="satellite",AA7="adolescent ou adulte"),'ratios_A MASQUER'!$B$38*'Tableau mesure'!AB19:AC19/1000,IF(AND(AA4="sur place",AA7="adolescent ou adulte"),'ratios_A MASQUER'!$B$39*'Tableau mesure'!AB19:AC19/1000,'ratios_A MASQUER'!$B$37*'Tableau mesure'!AB19:AC19/1000))</f>
        <v>0</v>
      </c>
      <c r="AC86" s="342"/>
      <c r="AD86" s="341">
        <f>IF(AND(AC4="satellite",AC7="adolescent ou adulte"),'ratios_A MASQUER'!$B$38*'Tableau mesure'!AD19:AE19/1000,IF(AND(AC4="sur place",AC7="adolescent ou adulte"),'ratios_A MASQUER'!$B$39*'Tableau mesure'!AD19:AE19/1000,'ratios_A MASQUER'!$B$37*'Tableau mesure'!AD19:AE19/1000))</f>
        <v>0</v>
      </c>
      <c r="AE86" s="342"/>
      <c r="AF86" s="341">
        <f>IF(AND(AE4="satellite",AE7="adolescent ou adulte"),'ratios_A MASQUER'!$B$38*'Tableau mesure'!AF19:AG19/1000,IF(AND(AE4="sur place",AE7="adolescent ou adulte"),'ratios_A MASQUER'!$B$39*'Tableau mesure'!AF19:AG19/1000,'ratios_A MASQUER'!$B$37*'Tableau mesure'!AF19:AG19/1000))</f>
        <v>0</v>
      </c>
      <c r="AG86" s="342"/>
      <c r="AH86" s="341">
        <f>IF(AND(AG4="satellite",AG7="adolescent ou adulte"),'ratios_A MASQUER'!$B$38*'Tableau mesure'!AH19:AI19/1000,IF(AND(AG4="sur place",AG7="adolescent ou adulte"),'ratios_A MASQUER'!$B$39*'Tableau mesure'!AH19:AI19/1000,'ratios_A MASQUER'!$B$37*'Tableau mesure'!AH19:AI19/1000))</f>
        <v>0</v>
      </c>
      <c r="AI86" s="342"/>
      <c r="AJ86" s="341">
        <f>IF(AND(AI4="satellite",AI7="adolescent ou adulte"),'ratios_A MASQUER'!$B$38*'Tableau mesure'!AJ19:AK19/1000,IF(AND(AI4="sur place",AI7="adolescent ou adulte"),'ratios_A MASQUER'!$B$39*'Tableau mesure'!AJ19:AK19/1000,'ratios_A MASQUER'!$B$37*'Tableau mesure'!AJ19:AK19/1000))</f>
        <v>0</v>
      </c>
      <c r="AK86" s="342"/>
      <c r="AL86" s="341">
        <f>IF(AND(AK4="satellite",AK7="adolescent ou adulte"),'ratios_A MASQUER'!$B$38*'Tableau mesure'!AL19:AM19/1000,IF(AND(AK4="sur place",AK7="adolescent ou adulte"),'ratios_A MASQUER'!$B$39*'Tableau mesure'!AL19:AM19/1000,'ratios_A MASQUER'!$B$37*'Tableau mesure'!AL19:AM19/1000))</f>
        <v>0</v>
      </c>
      <c r="AM86" s="342"/>
      <c r="AN86" s="341">
        <f>IF(AND(AM4="satellite",AM7="adolescent ou adulte"),'ratios_A MASQUER'!$B$38*'Tableau mesure'!AN19:AO19/1000,IF(AND(AM4="sur place",AM7="adolescent ou adulte"),'ratios_A MASQUER'!$B$39*'Tableau mesure'!AN19:AO19/1000,'ratios_A MASQUER'!$B$37*'Tableau mesure'!AN19:AO19/1000))</f>
        <v>0</v>
      </c>
      <c r="AO86" s="342"/>
      <c r="AP86" s="341">
        <f>IF(AND(AO4="satellite",AO7="adolescent ou adulte"),'ratios_A MASQUER'!$B$38*'Tableau mesure'!AP19:AQ19/1000,IF(AND(AO4="sur place",AO7="adolescent ou adulte"),'ratios_A MASQUER'!$B$39*'Tableau mesure'!AP19:AQ19/1000,'ratios_A MASQUER'!$B$37*'Tableau mesure'!AP19:AQ19/1000))</f>
        <v>0</v>
      </c>
      <c r="AQ86" s="342"/>
      <c r="AR86" s="341">
        <f>IF(AND(AQ4="satellite",AQ7="adolescent ou adulte"),'ratios_A MASQUER'!$B$38*'Tableau mesure'!AR19:AS19/1000,IF(AND(AQ4="sur place",AQ7="adolescent ou adulte"),'ratios_A MASQUER'!$B$39*'Tableau mesure'!AR19:AS19/1000,'ratios_A MASQUER'!$B$37*'Tableau mesure'!AR19:AS19/1000))</f>
        <v>0</v>
      </c>
      <c r="AS86" s="342"/>
    </row>
    <row r="87" spans="1:46" ht="49.5" hidden="1" customHeight="1" thickBot="1" x14ac:dyDescent="0.35">
      <c r="C87" s="345" t="s">
        <v>60</v>
      </c>
      <c r="D87" s="345"/>
      <c r="E87" s="346"/>
      <c r="F87" s="341">
        <f>IF(F20=0,F86,F20)</f>
        <v>0</v>
      </c>
      <c r="G87" s="431"/>
      <c r="H87" s="341">
        <f>IF(H20=0,H86,H20)</f>
        <v>0</v>
      </c>
      <c r="I87" s="431"/>
      <c r="J87" s="341">
        <f>IF(J20=0,J86,J20)</f>
        <v>0</v>
      </c>
      <c r="K87" s="431"/>
      <c r="L87" s="341">
        <f>IF(L20=0,L86,L20)</f>
        <v>0</v>
      </c>
      <c r="M87" s="431"/>
      <c r="N87" s="341">
        <f>IF(N20=0,N86,N20)</f>
        <v>0</v>
      </c>
      <c r="O87" s="431"/>
      <c r="P87" s="341">
        <f>IF(P20=0,P86,P20)</f>
        <v>0</v>
      </c>
      <c r="Q87" s="431"/>
      <c r="R87" s="341">
        <f>IF(R20=0,R86,R20)</f>
        <v>0</v>
      </c>
      <c r="S87" s="431"/>
      <c r="T87" s="341">
        <f>IF(T20=0,T86,T20)</f>
        <v>0</v>
      </c>
      <c r="U87" s="431"/>
      <c r="V87" s="341">
        <f>IF(V20=0,V86,V20)</f>
        <v>0</v>
      </c>
      <c r="W87" s="342"/>
      <c r="X87" s="341">
        <f>IF(X20=0,X86,X20)</f>
        <v>0</v>
      </c>
      <c r="Y87" s="342"/>
      <c r="Z87" s="341">
        <f t="shared" ref="Z87" si="206">IF(Z20=0,Z86,Z20)</f>
        <v>0</v>
      </c>
      <c r="AA87" s="342"/>
      <c r="AB87" s="341">
        <f t="shared" ref="AB87" si="207">IF(AB20=0,AB86,AB20)</f>
        <v>0</v>
      </c>
      <c r="AC87" s="342"/>
      <c r="AD87" s="341">
        <f t="shared" ref="AD87" si="208">IF(AD20=0,AD86,AD20)</f>
        <v>0</v>
      </c>
      <c r="AE87" s="342"/>
      <c r="AF87" s="341">
        <f t="shared" ref="AF87" si="209">IF(AF20=0,AF86,AF20)</f>
        <v>0</v>
      </c>
      <c r="AG87" s="342"/>
      <c r="AH87" s="341">
        <f t="shared" ref="AH87" si="210">IF(AH20=0,AH86,AH20)</f>
        <v>0</v>
      </c>
      <c r="AI87" s="342"/>
      <c r="AJ87" s="341">
        <f t="shared" ref="AJ87" si="211">IF(AJ20=0,AJ86,AJ20)</f>
        <v>0</v>
      </c>
      <c r="AK87" s="342"/>
      <c r="AL87" s="341">
        <f t="shared" ref="AL87" si="212">IF(AL20=0,AL86,AL20)</f>
        <v>0</v>
      </c>
      <c r="AM87" s="342"/>
      <c r="AN87" s="341">
        <f t="shared" ref="AN87" si="213">IF(AN20=0,AN86,AN20)</f>
        <v>0</v>
      </c>
      <c r="AO87" s="342"/>
      <c r="AP87" s="341">
        <f t="shared" ref="AP87" si="214">IF(AP20=0,AP86,AP20)</f>
        <v>0</v>
      </c>
      <c r="AQ87" s="342"/>
      <c r="AR87" s="341">
        <f t="shared" ref="AR87" si="215">IF(AR20=0,AR86,AR20)</f>
        <v>0</v>
      </c>
      <c r="AS87" s="342"/>
    </row>
    <row r="88" spans="1:46" ht="14.4" hidden="1" thickBot="1" x14ac:dyDescent="0.35">
      <c r="C88" s="345" t="s">
        <v>61</v>
      </c>
      <c r="D88" s="345"/>
      <c r="E88" s="346"/>
      <c r="F88" s="189">
        <f>X19*X21+V19*V21+T19*T21+R19*R21+P19*P21+N19*N21+L19*L21+J19*J21+H19*H21+F19*F21+Z19*Z21+AB19*AB21+AD19*AD21+AF19*AF21+AH19*AH21+AJ19*AJ21+AL19*AL21+AN19*AN21+AP19*AP21+AR19*AR21</f>
        <v>0</v>
      </c>
    </row>
    <row r="89" spans="1:46" ht="14.4" hidden="1" thickBot="1" x14ac:dyDescent="0.35">
      <c r="C89" s="345" t="s">
        <v>109</v>
      </c>
      <c r="D89" s="345"/>
      <c r="E89" s="346"/>
      <c r="F89" s="190" t="e">
        <f>IF(E3&gt;0,E3,144*AVERAGE(F19:Y19))</f>
        <v>#DIV/0!</v>
      </c>
    </row>
    <row r="90" spans="1:46" ht="15" hidden="1" thickBot="1" x14ac:dyDescent="0.35">
      <c r="C90" s="345" t="s">
        <v>252</v>
      </c>
      <c r="D90" s="345"/>
      <c r="E90" s="346"/>
      <c r="F90" s="191">
        <v>0.23</v>
      </c>
      <c r="G90" s="190" t="s">
        <v>253</v>
      </c>
      <c r="L90" s="344" t="s">
        <v>250</v>
      </c>
      <c r="M90" s="344"/>
      <c r="N90" s="192">
        <f>SUM(F75:AS75)</f>
        <v>0</v>
      </c>
      <c r="O90" s="351" t="s">
        <v>73</v>
      </c>
    </row>
    <row r="91" spans="1:46" ht="13.5" hidden="1" customHeight="1" thickBot="1" x14ac:dyDescent="0.35">
      <c r="C91" s="345" t="s">
        <v>254</v>
      </c>
      <c r="D91" s="345"/>
      <c r="E91" s="346"/>
      <c r="F91" s="191">
        <f>14/17</f>
        <v>0.82352941176470584</v>
      </c>
      <c r="L91" s="344" t="s">
        <v>251</v>
      </c>
      <c r="M91" s="344"/>
      <c r="N91" s="192">
        <f>SUM(F76:AS76)</f>
        <v>0</v>
      </c>
      <c r="O91" s="351"/>
    </row>
  </sheetData>
  <sheetProtection algorithmName="SHA-512" hashValue="zcIMt3RKzMW7E54ozIo/aqKWaP5jLNdvUv8r5cSUfr/mOsZewkIyql7wKuoVRSnpL7McHcoqSCtfwjCddPm19g==" saltValue="RP2rx+9xNMC2ZnSu+4xNgg==" spinCount="100000" sheet="1" selectLockedCells="1"/>
  <mergeCells count="1102">
    <mergeCell ref="AN87:AO87"/>
    <mergeCell ref="AP87:AQ87"/>
    <mergeCell ref="AR87:AS87"/>
    <mergeCell ref="C88:E88"/>
    <mergeCell ref="C89:E89"/>
    <mergeCell ref="C90:E90"/>
    <mergeCell ref="L90:M90"/>
    <mergeCell ref="O90:O91"/>
    <mergeCell ref="C91:E91"/>
    <mergeCell ref="L91:M91"/>
    <mergeCell ref="AB87:AC87"/>
    <mergeCell ref="AD87:AE87"/>
    <mergeCell ref="AF87:AG87"/>
    <mergeCell ref="AH87:AI87"/>
    <mergeCell ref="AJ87:AK87"/>
    <mergeCell ref="AL87:AM87"/>
    <mergeCell ref="P87:Q87"/>
    <mergeCell ref="R87:S87"/>
    <mergeCell ref="T87:U87"/>
    <mergeCell ref="V87:W87"/>
    <mergeCell ref="X87:Y87"/>
    <mergeCell ref="Z87:AA87"/>
    <mergeCell ref="C87:E87"/>
    <mergeCell ref="F87:G87"/>
    <mergeCell ref="H87:I87"/>
    <mergeCell ref="J87:K87"/>
    <mergeCell ref="L87:M87"/>
    <mergeCell ref="N87:O87"/>
    <mergeCell ref="AR86:AS86"/>
    <mergeCell ref="V86:W86"/>
    <mergeCell ref="X86:Y86"/>
    <mergeCell ref="Z86:AA86"/>
    <mergeCell ref="AB86:AC86"/>
    <mergeCell ref="AD86:AE86"/>
    <mergeCell ref="AF86:AG86"/>
    <mergeCell ref="AR82:AS82"/>
    <mergeCell ref="C86:E86"/>
    <mergeCell ref="F86:G86"/>
    <mergeCell ref="H86:I86"/>
    <mergeCell ref="J86:K86"/>
    <mergeCell ref="L86:M86"/>
    <mergeCell ref="N86:O86"/>
    <mergeCell ref="P86:Q86"/>
    <mergeCell ref="R86:S86"/>
    <mergeCell ref="T86:U86"/>
    <mergeCell ref="AF82:AG82"/>
    <mergeCell ref="AH82:AI82"/>
    <mergeCell ref="AJ82:AK82"/>
    <mergeCell ref="AL82:AM82"/>
    <mergeCell ref="AN82:AO82"/>
    <mergeCell ref="AP82:AQ82"/>
    <mergeCell ref="T82:U82"/>
    <mergeCell ref="V82:W82"/>
    <mergeCell ref="X82:Y82"/>
    <mergeCell ref="Z82:AA82"/>
    <mergeCell ref="P82:Q82"/>
    <mergeCell ref="R82:S82"/>
    <mergeCell ref="AD81:AE81"/>
    <mergeCell ref="AF81:AG81"/>
    <mergeCell ref="AH81:AI81"/>
    <mergeCell ref="AJ81:AK81"/>
    <mergeCell ref="AL81:AM81"/>
    <mergeCell ref="AN81:AO81"/>
    <mergeCell ref="R81:S81"/>
    <mergeCell ref="T81:U81"/>
    <mergeCell ref="V81:W81"/>
    <mergeCell ref="X81:Y81"/>
    <mergeCell ref="Z81:AA81"/>
    <mergeCell ref="AB81:AC81"/>
    <mergeCell ref="AH86:AI86"/>
    <mergeCell ref="AJ86:AK86"/>
    <mergeCell ref="AL86:AM86"/>
    <mergeCell ref="AN86:AO86"/>
    <mergeCell ref="AP80:AQ80"/>
    <mergeCell ref="AP86:AQ86"/>
    <mergeCell ref="AR80:AS80"/>
    <mergeCell ref="C81:C82"/>
    <mergeCell ref="D81:E81"/>
    <mergeCell ref="F81:G81"/>
    <mergeCell ref="H81:I81"/>
    <mergeCell ref="J81:K81"/>
    <mergeCell ref="L81:M81"/>
    <mergeCell ref="N81:O81"/>
    <mergeCell ref="P81:Q81"/>
    <mergeCell ref="AD80:AE80"/>
    <mergeCell ref="AF80:AG80"/>
    <mergeCell ref="AH80:AI80"/>
    <mergeCell ref="AJ80:AK80"/>
    <mergeCell ref="AL80:AM80"/>
    <mergeCell ref="AN80:AO80"/>
    <mergeCell ref="R80:S80"/>
    <mergeCell ref="T80:U80"/>
    <mergeCell ref="V80:W80"/>
    <mergeCell ref="X80:Y80"/>
    <mergeCell ref="Z80:AA80"/>
    <mergeCell ref="AB80:AC80"/>
    <mergeCell ref="AB82:AC82"/>
    <mergeCell ref="AD82:AE82"/>
    <mergeCell ref="AP81:AQ81"/>
    <mergeCell ref="AR81:AS81"/>
    <mergeCell ref="D82:E82"/>
    <mergeCell ref="F82:G82"/>
    <mergeCell ref="H82:I82"/>
    <mergeCell ref="J82:K82"/>
    <mergeCell ref="L82:M82"/>
    <mergeCell ref="N82:O82"/>
    <mergeCell ref="F80:G80"/>
    <mergeCell ref="H80:I80"/>
    <mergeCell ref="J80:K80"/>
    <mergeCell ref="L80:M80"/>
    <mergeCell ref="N80:O80"/>
    <mergeCell ref="P80:Q80"/>
    <mergeCell ref="AB79:AC79"/>
    <mergeCell ref="AD79:AE79"/>
    <mergeCell ref="AF79:AG79"/>
    <mergeCell ref="AH79:AI79"/>
    <mergeCell ref="AJ79:AK79"/>
    <mergeCell ref="AL79:AM79"/>
    <mergeCell ref="P79:Q79"/>
    <mergeCell ref="R79:S79"/>
    <mergeCell ref="T79:U79"/>
    <mergeCell ref="V79:W79"/>
    <mergeCell ref="X79:Y79"/>
    <mergeCell ref="Z79:AA79"/>
    <mergeCell ref="AN78:AO78"/>
    <mergeCell ref="AP78:AQ78"/>
    <mergeCell ref="AR78:AS78"/>
    <mergeCell ref="C79:C80"/>
    <mergeCell ref="D79:E79"/>
    <mergeCell ref="F79:G79"/>
    <mergeCell ref="H79:I79"/>
    <mergeCell ref="J79:K79"/>
    <mergeCell ref="L79:M79"/>
    <mergeCell ref="N79:O79"/>
    <mergeCell ref="AB78:AC78"/>
    <mergeCell ref="AD78:AE78"/>
    <mergeCell ref="AF78:AG78"/>
    <mergeCell ref="AH78:AI78"/>
    <mergeCell ref="AJ78:AK78"/>
    <mergeCell ref="AL78:AM78"/>
    <mergeCell ref="P78:Q78"/>
    <mergeCell ref="R78:S78"/>
    <mergeCell ref="T78:U78"/>
    <mergeCell ref="V78:W78"/>
    <mergeCell ref="X78:Y78"/>
    <mergeCell ref="Z78:AA78"/>
    <mergeCell ref="C78:E78"/>
    <mergeCell ref="F78:G78"/>
    <mergeCell ref="H78:I78"/>
    <mergeCell ref="J78:K78"/>
    <mergeCell ref="L78:M78"/>
    <mergeCell ref="N78:O78"/>
    <mergeCell ref="AN79:AO79"/>
    <mergeCell ref="AP79:AQ79"/>
    <mergeCell ref="AR79:AS79"/>
    <mergeCell ref="D80:E80"/>
    <mergeCell ref="AH77:AI77"/>
    <mergeCell ref="AJ77:AK77"/>
    <mergeCell ref="AL77:AM77"/>
    <mergeCell ref="AN77:AO77"/>
    <mergeCell ref="AP77:AQ77"/>
    <mergeCell ref="AR77:AS77"/>
    <mergeCell ref="V77:W77"/>
    <mergeCell ref="X77:Y77"/>
    <mergeCell ref="Z77:AA77"/>
    <mergeCell ref="AB77:AC77"/>
    <mergeCell ref="AD77:AE77"/>
    <mergeCell ref="AF77:AG77"/>
    <mergeCell ref="AR76:AS76"/>
    <mergeCell ref="C77:E77"/>
    <mergeCell ref="F77:G77"/>
    <mergeCell ref="H77:I77"/>
    <mergeCell ref="J77:K77"/>
    <mergeCell ref="L77:M77"/>
    <mergeCell ref="N77:O77"/>
    <mergeCell ref="P77:Q77"/>
    <mergeCell ref="R77:S77"/>
    <mergeCell ref="T77:U77"/>
    <mergeCell ref="AF76:AG76"/>
    <mergeCell ref="AH76:AI76"/>
    <mergeCell ref="AJ76:AK76"/>
    <mergeCell ref="AL76:AM76"/>
    <mergeCell ref="AN76:AO76"/>
    <mergeCell ref="AP76:AQ76"/>
    <mergeCell ref="T76:U76"/>
    <mergeCell ref="V76:W76"/>
    <mergeCell ref="X76:Y76"/>
    <mergeCell ref="Z76:AA76"/>
    <mergeCell ref="AB76:AC76"/>
    <mergeCell ref="AD76:AE76"/>
    <mergeCell ref="AP75:AQ75"/>
    <mergeCell ref="AR75:AS75"/>
    <mergeCell ref="C76:E76"/>
    <mergeCell ref="F76:G76"/>
    <mergeCell ref="H76:I76"/>
    <mergeCell ref="J76:K76"/>
    <mergeCell ref="L76:M76"/>
    <mergeCell ref="N76:O76"/>
    <mergeCell ref="P76:Q76"/>
    <mergeCell ref="R76:S76"/>
    <mergeCell ref="AD75:AE75"/>
    <mergeCell ref="AF75:AG75"/>
    <mergeCell ref="AH75:AI75"/>
    <mergeCell ref="AJ75:AK75"/>
    <mergeCell ref="AL75:AM75"/>
    <mergeCell ref="AN75:AO75"/>
    <mergeCell ref="R75:S75"/>
    <mergeCell ref="T75:U75"/>
    <mergeCell ref="V75:W75"/>
    <mergeCell ref="X75:Y75"/>
    <mergeCell ref="Z75:AA75"/>
    <mergeCell ref="AB75:AC75"/>
    <mergeCell ref="AN74:AO74"/>
    <mergeCell ref="AP74:AQ74"/>
    <mergeCell ref="AR74:AS74"/>
    <mergeCell ref="C75:E75"/>
    <mergeCell ref="F75:G75"/>
    <mergeCell ref="H75:I75"/>
    <mergeCell ref="J75:K75"/>
    <mergeCell ref="L75:M75"/>
    <mergeCell ref="N75:O75"/>
    <mergeCell ref="P75:Q75"/>
    <mergeCell ref="AB74:AC74"/>
    <mergeCell ref="AD74:AE74"/>
    <mergeCell ref="AF74:AG74"/>
    <mergeCell ref="AH74:AI74"/>
    <mergeCell ref="AJ74:AK74"/>
    <mergeCell ref="AL74:AM74"/>
    <mergeCell ref="P74:Q74"/>
    <mergeCell ref="R74:S74"/>
    <mergeCell ref="T74:U74"/>
    <mergeCell ref="V74:W74"/>
    <mergeCell ref="X74:Y74"/>
    <mergeCell ref="Z74:AA74"/>
    <mergeCell ref="C74:E74"/>
    <mergeCell ref="F74:G74"/>
    <mergeCell ref="H74:I74"/>
    <mergeCell ref="J74:K74"/>
    <mergeCell ref="L74:M74"/>
    <mergeCell ref="N74:O74"/>
    <mergeCell ref="AH73:AI73"/>
    <mergeCell ref="AJ73:AK73"/>
    <mergeCell ref="AL73:AM73"/>
    <mergeCell ref="AN73:AO73"/>
    <mergeCell ref="AP73:AQ73"/>
    <mergeCell ref="AR73:AS73"/>
    <mergeCell ref="V73:W73"/>
    <mergeCell ref="X73:Y73"/>
    <mergeCell ref="Z73:AA73"/>
    <mergeCell ref="AB73:AC73"/>
    <mergeCell ref="AD73:AE73"/>
    <mergeCell ref="AF73:AG73"/>
    <mergeCell ref="AR72:AS72"/>
    <mergeCell ref="D73:E73"/>
    <mergeCell ref="F73:G73"/>
    <mergeCell ref="H73:I73"/>
    <mergeCell ref="J73:K73"/>
    <mergeCell ref="L73:M73"/>
    <mergeCell ref="N73:O73"/>
    <mergeCell ref="P73:Q73"/>
    <mergeCell ref="R73:S73"/>
    <mergeCell ref="T73:U73"/>
    <mergeCell ref="AF72:AG72"/>
    <mergeCell ref="AH72:AI72"/>
    <mergeCell ref="AJ72:AK72"/>
    <mergeCell ref="AL72:AM72"/>
    <mergeCell ref="AN72:AO72"/>
    <mergeCell ref="AP72:AQ72"/>
    <mergeCell ref="T72:U72"/>
    <mergeCell ref="V72:W72"/>
    <mergeCell ref="X72:Y72"/>
    <mergeCell ref="Z72:AA72"/>
    <mergeCell ref="D72:E72"/>
    <mergeCell ref="F72:G72"/>
    <mergeCell ref="H72:I72"/>
    <mergeCell ref="J72:K72"/>
    <mergeCell ref="L72:M72"/>
    <mergeCell ref="N72:O72"/>
    <mergeCell ref="P72:Q72"/>
    <mergeCell ref="R72:S72"/>
    <mergeCell ref="AD71:AE71"/>
    <mergeCell ref="AF71:AG71"/>
    <mergeCell ref="AH71:AI71"/>
    <mergeCell ref="AJ71:AK71"/>
    <mergeCell ref="AL71:AM71"/>
    <mergeCell ref="AN71:AO71"/>
    <mergeCell ref="R71:S71"/>
    <mergeCell ref="T71:U71"/>
    <mergeCell ref="V71:W71"/>
    <mergeCell ref="X71:Y71"/>
    <mergeCell ref="Z71:AA71"/>
    <mergeCell ref="AB71:AC71"/>
    <mergeCell ref="AN70:AO70"/>
    <mergeCell ref="AP70:AQ70"/>
    <mergeCell ref="AR70:AS70"/>
    <mergeCell ref="D71:E71"/>
    <mergeCell ref="F71:G71"/>
    <mergeCell ref="H71:I71"/>
    <mergeCell ref="J71:K71"/>
    <mergeCell ref="L71:M71"/>
    <mergeCell ref="N71:O71"/>
    <mergeCell ref="P71:Q71"/>
    <mergeCell ref="AB70:AC70"/>
    <mergeCell ref="AD70:AE70"/>
    <mergeCell ref="AF70:AG70"/>
    <mergeCell ref="AH70:AI70"/>
    <mergeCell ref="AJ70:AK70"/>
    <mergeCell ref="AL70:AM70"/>
    <mergeCell ref="P70:Q70"/>
    <mergeCell ref="R70:S70"/>
    <mergeCell ref="T70:U70"/>
    <mergeCell ref="V70:W70"/>
    <mergeCell ref="X70:Y70"/>
    <mergeCell ref="Z70:AA70"/>
    <mergeCell ref="AP71:AQ71"/>
    <mergeCell ref="AR71:AS71"/>
    <mergeCell ref="AL68:AM68"/>
    <mergeCell ref="AN68:AO68"/>
    <mergeCell ref="AP68:AQ68"/>
    <mergeCell ref="AR68:AS68"/>
    <mergeCell ref="D69:E69"/>
    <mergeCell ref="F69:G69"/>
    <mergeCell ref="H69:I69"/>
    <mergeCell ref="J69:K69"/>
    <mergeCell ref="L69:M69"/>
    <mergeCell ref="X68:Y68"/>
    <mergeCell ref="Z68:AA68"/>
    <mergeCell ref="AB68:AC68"/>
    <mergeCell ref="AD68:AE68"/>
    <mergeCell ref="AF68:AG68"/>
    <mergeCell ref="AH68:AI68"/>
    <mergeCell ref="L68:M68"/>
    <mergeCell ref="N68:O68"/>
    <mergeCell ref="P68:Q68"/>
    <mergeCell ref="R68:S68"/>
    <mergeCell ref="T68:U68"/>
    <mergeCell ref="V68:W68"/>
    <mergeCell ref="AL69:AM69"/>
    <mergeCell ref="AN69:AO69"/>
    <mergeCell ref="AP69:AQ69"/>
    <mergeCell ref="AR69:AS69"/>
    <mergeCell ref="Z69:AA69"/>
    <mergeCell ref="AB69:AC69"/>
    <mergeCell ref="AD69:AE69"/>
    <mergeCell ref="AF69:AG69"/>
    <mergeCell ref="AH69:AI69"/>
    <mergeCell ref="AJ69:AK69"/>
    <mergeCell ref="N69:O69"/>
    <mergeCell ref="B68:B82"/>
    <mergeCell ref="C68:C73"/>
    <mergeCell ref="D68:E68"/>
    <mergeCell ref="F68:G68"/>
    <mergeCell ref="H68:I68"/>
    <mergeCell ref="J68:K68"/>
    <mergeCell ref="Z66:AA66"/>
    <mergeCell ref="AB66:AC66"/>
    <mergeCell ref="AD66:AE66"/>
    <mergeCell ref="AF66:AG66"/>
    <mergeCell ref="AH66:AI66"/>
    <mergeCell ref="AJ66:AK66"/>
    <mergeCell ref="N66:O66"/>
    <mergeCell ref="P66:Q66"/>
    <mergeCell ref="R66:S66"/>
    <mergeCell ref="T66:U66"/>
    <mergeCell ref="V66:W66"/>
    <mergeCell ref="X66:Y66"/>
    <mergeCell ref="AJ68:AK68"/>
    <mergeCell ref="D70:E70"/>
    <mergeCell ref="F70:G70"/>
    <mergeCell ref="H70:I70"/>
    <mergeCell ref="J70:K70"/>
    <mergeCell ref="L70:M70"/>
    <mergeCell ref="N70:O70"/>
    <mergeCell ref="P69:Q69"/>
    <mergeCell ref="R69:S69"/>
    <mergeCell ref="T69:U69"/>
    <mergeCell ref="V69:W69"/>
    <mergeCell ref="X69:Y69"/>
    <mergeCell ref="AB72:AC72"/>
    <mergeCell ref="AD72:AE72"/>
    <mergeCell ref="AN46:AO46"/>
    <mergeCell ref="AP46:AQ46"/>
    <mergeCell ref="AR46:AS46"/>
    <mergeCell ref="B48:B66"/>
    <mergeCell ref="C48:C66"/>
    <mergeCell ref="D66:E66"/>
    <mergeCell ref="F66:G66"/>
    <mergeCell ref="H66:I66"/>
    <mergeCell ref="J66:K66"/>
    <mergeCell ref="L66:M66"/>
    <mergeCell ref="AB46:AC46"/>
    <mergeCell ref="AD46:AE46"/>
    <mergeCell ref="AF46:AG46"/>
    <mergeCell ref="AH46:AI46"/>
    <mergeCell ref="AJ46:AK46"/>
    <mergeCell ref="AL46:AM46"/>
    <mergeCell ref="P46:Q46"/>
    <mergeCell ref="R46:S46"/>
    <mergeCell ref="T46:U46"/>
    <mergeCell ref="V46:W46"/>
    <mergeCell ref="X46:Y46"/>
    <mergeCell ref="Z46:AA46"/>
    <mergeCell ref="D46:E46"/>
    <mergeCell ref="F46:G46"/>
    <mergeCell ref="H46:I46"/>
    <mergeCell ref="J46:K46"/>
    <mergeCell ref="L46:M46"/>
    <mergeCell ref="N46:O46"/>
    <mergeCell ref="AL66:AM66"/>
    <mergeCell ref="AN66:AO66"/>
    <mergeCell ref="AP66:AQ66"/>
    <mergeCell ref="AR66:AS66"/>
    <mergeCell ref="AH45:AI45"/>
    <mergeCell ref="AJ45:AK45"/>
    <mergeCell ref="AL45:AM45"/>
    <mergeCell ref="AN45:AO45"/>
    <mergeCell ref="AP45:AQ45"/>
    <mergeCell ref="AR45:AS45"/>
    <mergeCell ref="V45:W45"/>
    <mergeCell ref="X45:Y45"/>
    <mergeCell ref="Z45:AA45"/>
    <mergeCell ref="AB45:AC45"/>
    <mergeCell ref="AD45:AE45"/>
    <mergeCell ref="AF45:AG45"/>
    <mergeCell ref="AR44:AS44"/>
    <mergeCell ref="D45:E45"/>
    <mergeCell ref="F45:G45"/>
    <mergeCell ref="H45:I45"/>
    <mergeCell ref="J45:K45"/>
    <mergeCell ref="L45:M45"/>
    <mergeCell ref="N45:O45"/>
    <mergeCell ref="P45:Q45"/>
    <mergeCell ref="R45:S45"/>
    <mergeCell ref="T45:U45"/>
    <mergeCell ref="AF44:AG44"/>
    <mergeCell ref="AH44:AI44"/>
    <mergeCell ref="AJ44:AK44"/>
    <mergeCell ref="AL44:AM44"/>
    <mergeCell ref="AN44:AO44"/>
    <mergeCell ref="AP44:AQ44"/>
    <mergeCell ref="T44:U44"/>
    <mergeCell ref="V44:W44"/>
    <mergeCell ref="X44:Y44"/>
    <mergeCell ref="Z44:AA44"/>
    <mergeCell ref="J44:K44"/>
    <mergeCell ref="L44:M44"/>
    <mergeCell ref="N44:O44"/>
    <mergeCell ref="P44:Q44"/>
    <mergeCell ref="R44:S44"/>
    <mergeCell ref="AD43:AE43"/>
    <mergeCell ref="AF43:AG43"/>
    <mergeCell ref="AH43:AI43"/>
    <mergeCell ref="AJ43:AK43"/>
    <mergeCell ref="AL43:AM43"/>
    <mergeCell ref="AN43:AO43"/>
    <mergeCell ref="R43:S43"/>
    <mergeCell ref="T43:U43"/>
    <mergeCell ref="V43:W43"/>
    <mergeCell ref="X43:Y43"/>
    <mergeCell ref="Z43:AA43"/>
    <mergeCell ref="AB43:AC43"/>
    <mergeCell ref="AP42:AQ42"/>
    <mergeCell ref="AR42:AS42"/>
    <mergeCell ref="D43:E43"/>
    <mergeCell ref="F43:G43"/>
    <mergeCell ref="H43:I43"/>
    <mergeCell ref="J43:K43"/>
    <mergeCell ref="L43:M43"/>
    <mergeCell ref="N43:O43"/>
    <mergeCell ref="P43:Q43"/>
    <mergeCell ref="AB42:AC42"/>
    <mergeCell ref="AD42:AE42"/>
    <mergeCell ref="AF42:AG42"/>
    <mergeCell ref="AH42:AI42"/>
    <mergeCell ref="AJ42:AK42"/>
    <mergeCell ref="AL42:AM42"/>
    <mergeCell ref="P42:Q42"/>
    <mergeCell ref="R42:S42"/>
    <mergeCell ref="T42:U42"/>
    <mergeCell ref="V42:W42"/>
    <mergeCell ref="X42:Y42"/>
    <mergeCell ref="Z42:AA42"/>
    <mergeCell ref="D42:E42"/>
    <mergeCell ref="F42:G42"/>
    <mergeCell ref="H42:I42"/>
    <mergeCell ref="J42:K42"/>
    <mergeCell ref="L42:M42"/>
    <mergeCell ref="N42:O42"/>
    <mergeCell ref="AP43:AQ43"/>
    <mergeCell ref="AR43:AS43"/>
    <mergeCell ref="AP41:AQ41"/>
    <mergeCell ref="AR41:AS41"/>
    <mergeCell ref="V41:W41"/>
    <mergeCell ref="X41:Y41"/>
    <mergeCell ref="Z41:AA41"/>
    <mergeCell ref="AB41:AC41"/>
    <mergeCell ref="AD41:AE41"/>
    <mergeCell ref="AF41:AG41"/>
    <mergeCell ref="AR40:AS40"/>
    <mergeCell ref="D41:E41"/>
    <mergeCell ref="F41:G41"/>
    <mergeCell ref="H41:I41"/>
    <mergeCell ref="J41:K41"/>
    <mergeCell ref="L41:M41"/>
    <mergeCell ref="N41:O41"/>
    <mergeCell ref="P41:Q41"/>
    <mergeCell ref="R41:S41"/>
    <mergeCell ref="T41:U41"/>
    <mergeCell ref="AF40:AG40"/>
    <mergeCell ref="AH40:AI40"/>
    <mergeCell ref="AJ40:AK40"/>
    <mergeCell ref="AL40:AM40"/>
    <mergeCell ref="AN40:AO40"/>
    <mergeCell ref="AP40:AQ40"/>
    <mergeCell ref="T40:U40"/>
    <mergeCell ref="V40:W40"/>
    <mergeCell ref="X40:Y40"/>
    <mergeCell ref="Z40:AA40"/>
    <mergeCell ref="AP39:AQ39"/>
    <mergeCell ref="AR39:AS39"/>
    <mergeCell ref="D40:E40"/>
    <mergeCell ref="F40:G40"/>
    <mergeCell ref="H40:I40"/>
    <mergeCell ref="J40:K40"/>
    <mergeCell ref="L40:M40"/>
    <mergeCell ref="N40:O40"/>
    <mergeCell ref="P40:Q40"/>
    <mergeCell ref="R40:S40"/>
    <mergeCell ref="AD39:AE39"/>
    <mergeCell ref="AF39:AG39"/>
    <mergeCell ref="AH39:AI39"/>
    <mergeCell ref="AJ39:AK39"/>
    <mergeCell ref="AL39:AM39"/>
    <mergeCell ref="AN39:AO39"/>
    <mergeCell ref="R39:S39"/>
    <mergeCell ref="T39:U39"/>
    <mergeCell ref="V39:W39"/>
    <mergeCell ref="X39:Y39"/>
    <mergeCell ref="Z39:AA39"/>
    <mergeCell ref="AB39:AC39"/>
    <mergeCell ref="C39:C46"/>
    <mergeCell ref="D39:E39"/>
    <mergeCell ref="F39:G39"/>
    <mergeCell ref="H39:I39"/>
    <mergeCell ref="J39:K39"/>
    <mergeCell ref="L39:M39"/>
    <mergeCell ref="N39:O39"/>
    <mergeCell ref="P39:Q39"/>
    <mergeCell ref="AD38:AE38"/>
    <mergeCell ref="AF38:AG38"/>
    <mergeCell ref="AH38:AI38"/>
    <mergeCell ref="AJ38:AK38"/>
    <mergeCell ref="AL38:AM38"/>
    <mergeCell ref="AN38:AO38"/>
    <mergeCell ref="R38:S38"/>
    <mergeCell ref="T38:U38"/>
    <mergeCell ref="V38:W38"/>
    <mergeCell ref="X38:Y38"/>
    <mergeCell ref="Z38:AA38"/>
    <mergeCell ref="AB38:AC38"/>
    <mergeCell ref="AB40:AC40"/>
    <mergeCell ref="AD40:AE40"/>
    <mergeCell ref="AH41:AI41"/>
    <mergeCell ref="AJ41:AK41"/>
    <mergeCell ref="AL41:AM41"/>
    <mergeCell ref="AN41:AO41"/>
    <mergeCell ref="AN42:AO42"/>
    <mergeCell ref="AB44:AC44"/>
    <mergeCell ref="AD44:AE44"/>
    <mergeCell ref="D44:E44"/>
    <mergeCell ref="F44:G44"/>
    <mergeCell ref="H44:I44"/>
    <mergeCell ref="AN37:AO37"/>
    <mergeCell ref="AP37:AQ37"/>
    <mergeCell ref="AR37:AS37"/>
    <mergeCell ref="D38:E38"/>
    <mergeCell ref="F38:G38"/>
    <mergeCell ref="H38:I38"/>
    <mergeCell ref="J38:K38"/>
    <mergeCell ref="L38:M38"/>
    <mergeCell ref="N38:O38"/>
    <mergeCell ref="P38:Q38"/>
    <mergeCell ref="AB37:AC37"/>
    <mergeCell ref="AD37:AE37"/>
    <mergeCell ref="AF37:AG37"/>
    <mergeCell ref="AH37:AI37"/>
    <mergeCell ref="AJ37:AK37"/>
    <mergeCell ref="AL37:AM37"/>
    <mergeCell ref="P37:Q37"/>
    <mergeCell ref="R37:S37"/>
    <mergeCell ref="T37:U37"/>
    <mergeCell ref="V37:W37"/>
    <mergeCell ref="X37:Y37"/>
    <mergeCell ref="Z37:AA37"/>
    <mergeCell ref="D37:E37"/>
    <mergeCell ref="F37:G37"/>
    <mergeCell ref="H37:I37"/>
    <mergeCell ref="J37:K37"/>
    <mergeCell ref="L37:M37"/>
    <mergeCell ref="N37:O37"/>
    <mergeCell ref="AP38:AQ38"/>
    <mergeCell ref="AR38:AS38"/>
    <mergeCell ref="AH36:AI36"/>
    <mergeCell ref="AJ36:AK36"/>
    <mergeCell ref="AL36:AM36"/>
    <mergeCell ref="AN36:AO36"/>
    <mergeCell ref="AP36:AQ36"/>
    <mergeCell ref="AR36:AS36"/>
    <mergeCell ref="V36:W36"/>
    <mergeCell ref="X36:Y36"/>
    <mergeCell ref="Z36:AA36"/>
    <mergeCell ref="AB36:AC36"/>
    <mergeCell ref="AD36:AE36"/>
    <mergeCell ref="AF36:AG36"/>
    <mergeCell ref="AR35:AS35"/>
    <mergeCell ref="D36:E36"/>
    <mergeCell ref="F36:G36"/>
    <mergeCell ref="H36:I36"/>
    <mergeCell ref="J36:K36"/>
    <mergeCell ref="L36:M36"/>
    <mergeCell ref="N36:O36"/>
    <mergeCell ref="P36:Q36"/>
    <mergeCell ref="R36:S36"/>
    <mergeCell ref="T36:U36"/>
    <mergeCell ref="AF35:AG35"/>
    <mergeCell ref="AH35:AI35"/>
    <mergeCell ref="AJ35:AK35"/>
    <mergeCell ref="AL35:AM35"/>
    <mergeCell ref="AN35:AO35"/>
    <mergeCell ref="AP35:AQ35"/>
    <mergeCell ref="T35:U35"/>
    <mergeCell ref="V35:W35"/>
    <mergeCell ref="X35:Y35"/>
    <mergeCell ref="Z35:AA35"/>
    <mergeCell ref="AP34:AQ34"/>
    <mergeCell ref="AR34:AS34"/>
    <mergeCell ref="D35:E35"/>
    <mergeCell ref="F35:G35"/>
    <mergeCell ref="H35:I35"/>
    <mergeCell ref="J35:K35"/>
    <mergeCell ref="L35:M35"/>
    <mergeCell ref="N35:O35"/>
    <mergeCell ref="P35:Q35"/>
    <mergeCell ref="R35:S35"/>
    <mergeCell ref="AD34:AE34"/>
    <mergeCell ref="AF34:AG34"/>
    <mergeCell ref="AH34:AI34"/>
    <mergeCell ref="AJ34:AK34"/>
    <mergeCell ref="AL34:AM34"/>
    <mergeCell ref="AN34:AO34"/>
    <mergeCell ref="R34:S34"/>
    <mergeCell ref="T34:U34"/>
    <mergeCell ref="V34:W34"/>
    <mergeCell ref="X34:Y34"/>
    <mergeCell ref="Z34:AA34"/>
    <mergeCell ref="AB34:AC34"/>
    <mergeCell ref="AF33:AG33"/>
    <mergeCell ref="AH33:AI33"/>
    <mergeCell ref="AJ33:AK33"/>
    <mergeCell ref="AL33:AM33"/>
    <mergeCell ref="P33:Q33"/>
    <mergeCell ref="R33:S33"/>
    <mergeCell ref="T33:U33"/>
    <mergeCell ref="V33:W33"/>
    <mergeCell ref="X33:Y33"/>
    <mergeCell ref="Z33:AA33"/>
    <mergeCell ref="D33:E33"/>
    <mergeCell ref="F33:G33"/>
    <mergeCell ref="H33:I33"/>
    <mergeCell ref="J33:K33"/>
    <mergeCell ref="L33:M33"/>
    <mergeCell ref="N33:O33"/>
    <mergeCell ref="AB35:AC35"/>
    <mergeCell ref="AD35:AE35"/>
    <mergeCell ref="AN30:AO30"/>
    <mergeCell ref="AP30:AQ30"/>
    <mergeCell ref="AR30:AS30"/>
    <mergeCell ref="B32:B46"/>
    <mergeCell ref="C32:C38"/>
    <mergeCell ref="D32:E32"/>
    <mergeCell ref="F32:G32"/>
    <mergeCell ref="H32:I32"/>
    <mergeCell ref="J32:K32"/>
    <mergeCell ref="L32:M32"/>
    <mergeCell ref="AB30:AC30"/>
    <mergeCell ref="AD30:AE30"/>
    <mergeCell ref="AF30:AG30"/>
    <mergeCell ref="AH30:AI30"/>
    <mergeCell ref="AJ30:AK30"/>
    <mergeCell ref="AL30:AM30"/>
    <mergeCell ref="P30:Q30"/>
    <mergeCell ref="R30:S30"/>
    <mergeCell ref="T30:U30"/>
    <mergeCell ref="V30:W30"/>
    <mergeCell ref="AN33:AO33"/>
    <mergeCell ref="AP33:AQ33"/>
    <mergeCell ref="AR33:AS33"/>
    <mergeCell ref="D34:E34"/>
    <mergeCell ref="F34:G34"/>
    <mergeCell ref="H34:I34"/>
    <mergeCell ref="J34:K34"/>
    <mergeCell ref="L34:M34"/>
    <mergeCell ref="N34:O34"/>
    <mergeCell ref="P34:Q34"/>
    <mergeCell ref="AB33:AC33"/>
    <mergeCell ref="AD33:AE33"/>
    <mergeCell ref="X30:Y30"/>
    <mergeCell ref="Z30:AA30"/>
    <mergeCell ref="D30:E30"/>
    <mergeCell ref="F30:G30"/>
    <mergeCell ref="H30:I30"/>
    <mergeCell ref="J30:K30"/>
    <mergeCell ref="L30:M30"/>
    <mergeCell ref="N30:O30"/>
    <mergeCell ref="AL32:AM32"/>
    <mergeCell ref="AN32:AO32"/>
    <mergeCell ref="AP32:AQ32"/>
    <mergeCell ref="AR32:AS32"/>
    <mergeCell ref="AP29:AQ29"/>
    <mergeCell ref="AR29:AS29"/>
    <mergeCell ref="V29:W29"/>
    <mergeCell ref="X29:Y29"/>
    <mergeCell ref="Z29:AA29"/>
    <mergeCell ref="AB29:AC29"/>
    <mergeCell ref="AD29:AE29"/>
    <mergeCell ref="AF29:AG29"/>
    <mergeCell ref="Z32:AA32"/>
    <mergeCell ref="AB32:AC32"/>
    <mergeCell ref="AD32:AE32"/>
    <mergeCell ref="AF32:AG32"/>
    <mergeCell ref="AH32:AI32"/>
    <mergeCell ref="AJ32:AK32"/>
    <mergeCell ref="N32:O32"/>
    <mergeCell ref="P32:Q32"/>
    <mergeCell ref="R32:S32"/>
    <mergeCell ref="T32:U32"/>
    <mergeCell ref="V32:W32"/>
    <mergeCell ref="X32:Y32"/>
    <mergeCell ref="AR28:AS28"/>
    <mergeCell ref="D29:E29"/>
    <mergeCell ref="F29:G29"/>
    <mergeCell ref="H29:I29"/>
    <mergeCell ref="J29:K29"/>
    <mergeCell ref="L29:M29"/>
    <mergeCell ref="N29:O29"/>
    <mergeCell ref="P29:Q29"/>
    <mergeCell ref="R29:S29"/>
    <mergeCell ref="T29:U29"/>
    <mergeCell ref="AF28:AG28"/>
    <mergeCell ref="AH28:AI28"/>
    <mergeCell ref="AJ28:AK28"/>
    <mergeCell ref="AL28:AM28"/>
    <mergeCell ref="AN28:AO28"/>
    <mergeCell ref="AP28:AQ28"/>
    <mergeCell ref="T28:U28"/>
    <mergeCell ref="V28:W28"/>
    <mergeCell ref="X28:Y28"/>
    <mergeCell ref="Z28:AA28"/>
    <mergeCell ref="N28:O28"/>
    <mergeCell ref="P28:Q28"/>
    <mergeCell ref="R28:S28"/>
    <mergeCell ref="AD27:AE27"/>
    <mergeCell ref="AF27:AG27"/>
    <mergeCell ref="AH27:AI27"/>
    <mergeCell ref="AJ27:AK27"/>
    <mergeCell ref="AL27:AM27"/>
    <mergeCell ref="AN27:AO27"/>
    <mergeCell ref="R27:S27"/>
    <mergeCell ref="T27:U27"/>
    <mergeCell ref="V27:W27"/>
    <mergeCell ref="X27:Y27"/>
    <mergeCell ref="Z27:AA27"/>
    <mergeCell ref="AB27:AC27"/>
    <mergeCell ref="AH29:AI29"/>
    <mergeCell ref="AJ29:AK29"/>
    <mergeCell ref="AL29:AM29"/>
    <mergeCell ref="AN29:AO29"/>
    <mergeCell ref="AB24:AC24"/>
    <mergeCell ref="AR25:AS25"/>
    <mergeCell ref="B27:B30"/>
    <mergeCell ref="C27:C30"/>
    <mergeCell ref="D27:E27"/>
    <mergeCell ref="F27:G27"/>
    <mergeCell ref="H27:I27"/>
    <mergeCell ref="J27:K27"/>
    <mergeCell ref="L27:M27"/>
    <mergeCell ref="N27:O27"/>
    <mergeCell ref="P27:Q27"/>
    <mergeCell ref="AF25:AG25"/>
    <mergeCell ref="AH25:AI25"/>
    <mergeCell ref="AJ25:AK25"/>
    <mergeCell ref="AL25:AM25"/>
    <mergeCell ref="AN25:AO25"/>
    <mergeCell ref="AP25:AQ25"/>
    <mergeCell ref="T25:U25"/>
    <mergeCell ref="V25:W25"/>
    <mergeCell ref="X25:Y25"/>
    <mergeCell ref="Z25:AA25"/>
    <mergeCell ref="AB25:AC25"/>
    <mergeCell ref="AD25:AE25"/>
    <mergeCell ref="AB28:AC28"/>
    <mergeCell ref="AD28:AE28"/>
    <mergeCell ref="AP27:AQ27"/>
    <mergeCell ref="AR27:AS27"/>
    <mergeCell ref="D28:E28"/>
    <mergeCell ref="F28:G28"/>
    <mergeCell ref="H28:I28"/>
    <mergeCell ref="J28:K28"/>
    <mergeCell ref="L28:M28"/>
    <mergeCell ref="B23:B25"/>
    <mergeCell ref="AP23:AQ23"/>
    <mergeCell ref="AR23:AS23"/>
    <mergeCell ref="D24:E24"/>
    <mergeCell ref="F24:G24"/>
    <mergeCell ref="H24:I24"/>
    <mergeCell ref="J24:K24"/>
    <mergeCell ref="L24:M24"/>
    <mergeCell ref="N24:O24"/>
    <mergeCell ref="P24:Q24"/>
    <mergeCell ref="AB23:AC23"/>
    <mergeCell ref="AD23:AE23"/>
    <mergeCell ref="AF23:AG23"/>
    <mergeCell ref="AH23:AI23"/>
    <mergeCell ref="AJ23:AK23"/>
    <mergeCell ref="AL23:AM23"/>
    <mergeCell ref="P23:Q23"/>
    <mergeCell ref="R23:S23"/>
    <mergeCell ref="T23:U23"/>
    <mergeCell ref="V23:W23"/>
    <mergeCell ref="X23:Y23"/>
    <mergeCell ref="Z23:AA23"/>
    <mergeCell ref="AP24:AQ24"/>
    <mergeCell ref="AR24:AS24"/>
    <mergeCell ref="AD24:AE24"/>
    <mergeCell ref="AF24:AG24"/>
    <mergeCell ref="AH24:AI24"/>
    <mergeCell ref="AJ24:AK24"/>
    <mergeCell ref="AL24:AM24"/>
    <mergeCell ref="AN24:AO24"/>
    <mergeCell ref="R24:S24"/>
    <mergeCell ref="T24:U24"/>
    <mergeCell ref="V24:W24"/>
    <mergeCell ref="C23:C25"/>
    <mergeCell ref="D23:E23"/>
    <mergeCell ref="F23:G23"/>
    <mergeCell ref="H23:I23"/>
    <mergeCell ref="J23:K23"/>
    <mergeCell ref="L23:M23"/>
    <mergeCell ref="N23:O23"/>
    <mergeCell ref="AD21:AE21"/>
    <mergeCell ref="AF21:AG21"/>
    <mergeCell ref="AH21:AI21"/>
    <mergeCell ref="AJ21:AK21"/>
    <mergeCell ref="AL21:AM21"/>
    <mergeCell ref="AN21:AO21"/>
    <mergeCell ref="R21:S21"/>
    <mergeCell ref="T21:U21"/>
    <mergeCell ref="V21:W21"/>
    <mergeCell ref="X21:Y21"/>
    <mergeCell ref="Z21:AA21"/>
    <mergeCell ref="AB21:AC21"/>
    <mergeCell ref="B12:B21"/>
    <mergeCell ref="AN23:AO23"/>
    <mergeCell ref="D25:E25"/>
    <mergeCell ref="F25:G25"/>
    <mergeCell ref="H25:I25"/>
    <mergeCell ref="J25:K25"/>
    <mergeCell ref="L25:M25"/>
    <mergeCell ref="N25:O25"/>
    <mergeCell ref="P25:Q25"/>
    <mergeCell ref="R25:S25"/>
    <mergeCell ref="X24:Y24"/>
    <mergeCell ref="Z24:AA24"/>
    <mergeCell ref="AN20:AO20"/>
    <mergeCell ref="AP20:AQ20"/>
    <mergeCell ref="AR20:AS20"/>
    <mergeCell ref="C21:E21"/>
    <mergeCell ref="F21:G21"/>
    <mergeCell ref="H21:I21"/>
    <mergeCell ref="J21:K21"/>
    <mergeCell ref="L21:M21"/>
    <mergeCell ref="N21:O21"/>
    <mergeCell ref="P21:Q21"/>
    <mergeCell ref="AB20:AC20"/>
    <mergeCell ref="AD20:AE20"/>
    <mergeCell ref="AF20:AG20"/>
    <mergeCell ref="AH20:AI20"/>
    <mergeCell ref="AJ20:AK20"/>
    <mergeCell ref="AL20:AM20"/>
    <mergeCell ref="P20:Q20"/>
    <mergeCell ref="R20:S20"/>
    <mergeCell ref="T20:U20"/>
    <mergeCell ref="V20:W20"/>
    <mergeCell ref="AN19:AO19"/>
    <mergeCell ref="AP19:AQ19"/>
    <mergeCell ref="AR19:AS19"/>
    <mergeCell ref="AH17:AI17"/>
    <mergeCell ref="X20:Y20"/>
    <mergeCell ref="Z20:AA20"/>
    <mergeCell ref="AP21:AQ21"/>
    <mergeCell ref="AR21:AS21"/>
    <mergeCell ref="C20:E20"/>
    <mergeCell ref="F20:G20"/>
    <mergeCell ref="H20:I20"/>
    <mergeCell ref="J20:K20"/>
    <mergeCell ref="L20:M20"/>
    <mergeCell ref="N20:O20"/>
    <mergeCell ref="Z19:AA19"/>
    <mergeCell ref="AB19:AC19"/>
    <mergeCell ref="AD19:AE19"/>
    <mergeCell ref="AF19:AG19"/>
    <mergeCell ref="AH19:AI19"/>
    <mergeCell ref="AJ19:AK19"/>
    <mergeCell ref="N19:O19"/>
    <mergeCell ref="P19:Q19"/>
    <mergeCell ref="R19:S19"/>
    <mergeCell ref="T19:U19"/>
    <mergeCell ref="V19:W19"/>
    <mergeCell ref="X19:Y19"/>
    <mergeCell ref="V16:W16"/>
    <mergeCell ref="X16:Y16"/>
    <mergeCell ref="Z16:AA16"/>
    <mergeCell ref="AB16:AC16"/>
    <mergeCell ref="AJ18:AK18"/>
    <mergeCell ref="AL18:AM18"/>
    <mergeCell ref="AN18:AO18"/>
    <mergeCell ref="AP18:AQ18"/>
    <mergeCell ref="AR18:AS18"/>
    <mergeCell ref="C19:E19"/>
    <mergeCell ref="F19:G19"/>
    <mergeCell ref="H19:I19"/>
    <mergeCell ref="J19:K19"/>
    <mergeCell ref="L19:M19"/>
    <mergeCell ref="X18:Y18"/>
    <mergeCell ref="Z18:AA18"/>
    <mergeCell ref="AB18:AC18"/>
    <mergeCell ref="AD18:AE18"/>
    <mergeCell ref="AF18:AG18"/>
    <mergeCell ref="AH18:AI18"/>
    <mergeCell ref="L18:M18"/>
    <mergeCell ref="N18:O18"/>
    <mergeCell ref="P18:Q18"/>
    <mergeCell ref="R18:S18"/>
    <mergeCell ref="T18:U18"/>
    <mergeCell ref="V18:W18"/>
    <mergeCell ref="C12:C18"/>
    <mergeCell ref="D18:E18"/>
    <mergeCell ref="F18:G18"/>
    <mergeCell ref="H18:I18"/>
    <mergeCell ref="J18:K18"/>
    <mergeCell ref="AL19:AM19"/>
    <mergeCell ref="J15:K15"/>
    <mergeCell ref="L15:M15"/>
    <mergeCell ref="N15:O15"/>
    <mergeCell ref="P15:Q15"/>
    <mergeCell ref="AJ17:AK17"/>
    <mergeCell ref="AL17:AM17"/>
    <mergeCell ref="AN17:AO17"/>
    <mergeCell ref="AP17:AQ17"/>
    <mergeCell ref="AR17:AS17"/>
    <mergeCell ref="V17:W17"/>
    <mergeCell ref="X17:Y17"/>
    <mergeCell ref="Z17:AA17"/>
    <mergeCell ref="AB17:AC17"/>
    <mergeCell ref="AD17:AE17"/>
    <mergeCell ref="AF17:AG17"/>
    <mergeCell ref="AR16:AS16"/>
    <mergeCell ref="D17:E17"/>
    <mergeCell ref="F17:G17"/>
    <mergeCell ref="H17:I17"/>
    <mergeCell ref="J17:K17"/>
    <mergeCell ref="L17:M17"/>
    <mergeCell ref="N17:O17"/>
    <mergeCell ref="P17:Q17"/>
    <mergeCell ref="R17:S17"/>
    <mergeCell ref="T17:U17"/>
    <mergeCell ref="AF16:AG16"/>
    <mergeCell ref="AH16:AI16"/>
    <mergeCell ref="AJ16:AK16"/>
    <mergeCell ref="AL16:AM16"/>
    <mergeCell ref="AN16:AO16"/>
    <mergeCell ref="AP16:AQ16"/>
    <mergeCell ref="T16:U16"/>
    <mergeCell ref="D14:E14"/>
    <mergeCell ref="F14:G14"/>
    <mergeCell ref="H14:I14"/>
    <mergeCell ref="J14:K14"/>
    <mergeCell ref="L14:M14"/>
    <mergeCell ref="N14:O14"/>
    <mergeCell ref="AD16:AE16"/>
    <mergeCell ref="AP15:AQ15"/>
    <mergeCell ref="AR15:AS15"/>
    <mergeCell ref="D16:E16"/>
    <mergeCell ref="F16:G16"/>
    <mergeCell ref="H16:I16"/>
    <mergeCell ref="J16:K16"/>
    <mergeCell ref="L16:M16"/>
    <mergeCell ref="N16:O16"/>
    <mergeCell ref="P16:Q16"/>
    <mergeCell ref="R16:S16"/>
    <mergeCell ref="AD15:AE15"/>
    <mergeCell ref="AF15:AG15"/>
    <mergeCell ref="AH15:AI15"/>
    <mergeCell ref="AJ15:AK15"/>
    <mergeCell ref="AL15:AM15"/>
    <mergeCell ref="AN15:AO15"/>
    <mergeCell ref="R15:S15"/>
    <mergeCell ref="T15:U15"/>
    <mergeCell ref="V15:W15"/>
    <mergeCell ref="X15:Y15"/>
    <mergeCell ref="Z15:AA15"/>
    <mergeCell ref="AB15:AC15"/>
    <mergeCell ref="D15:E15"/>
    <mergeCell ref="F15:G15"/>
    <mergeCell ref="H15:I15"/>
    <mergeCell ref="AJ13:AK13"/>
    <mergeCell ref="N13:O13"/>
    <mergeCell ref="P13:Q13"/>
    <mergeCell ref="R13:S13"/>
    <mergeCell ref="T13:U13"/>
    <mergeCell ref="V13:W13"/>
    <mergeCell ref="X13:Y13"/>
    <mergeCell ref="AJ12:AK12"/>
    <mergeCell ref="AL12:AM12"/>
    <mergeCell ref="AN12:AO12"/>
    <mergeCell ref="AP12:AQ12"/>
    <mergeCell ref="AR12:AS12"/>
    <mergeCell ref="AL13:AM13"/>
    <mergeCell ref="AN13:AO13"/>
    <mergeCell ref="AP13:AQ13"/>
    <mergeCell ref="AR13:AS13"/>
    <mergeCell ref="AN14:AO14"/>
    <mergeCell ref="AP14:AQ14"/>
    <mergeCell ref="AR14:AS14"/>
    <mergeCell ref="AB14:AC14"/>
    <mergeCell ref="AD14:AE14"/>
    <mergeCell ref="AF14:AG14"/>
    <mergeCell ref="AH14:AI14"/>
    <mergeCell ref="AJ14:AK14"/>
    <mergeCell ref="AL14:AM14"/>
    <mergeCell ref="P14:Q14"/>
    <mergeCell ref="R14:S14"/>
    <mergeCell ref="T14:U14"/>
    <mergeCell ref="V14:W14"/>
    <mergeCell ref="X14:Y14"/>
    <mergeCell ref="Z14:AA14"/>
    <mergeCell ref="D13:E13"/>
    <mergeCell ref="F13:G13"/>
    <mergeCell ref="H13:I13"/>
    <mergeCell ref="J13:K13"/>
    <mergeCell ref="L13:M13"/>
    <mergeCell ref="X12:Y12"/>
    <mergeCell ref="Z12:AA12"/>
    <mergeCell ref="AB12:AC12"/>
    <mergeCell ref="AD12:AE12"/>
    <mergeCell ref="AF12:AG12"/>
    <mergeCell ref="AH12:AI12"/>
    <mergeCell ref="L12:M12"/>
    <mergeCell ref="N12:O12"/>
    <mergeCell ref="P12:Q12"/>
    <mergeCell ref="R12:S12"/>
    <mergeCell ref="T12:U12"/>
    <mergeCell ref="V12:W12"/>
    <mergeCell ref="D12:E12"/>
    <mergeCell ref="F12:G12"/>
    <mergeCell ref="H12:I12"/>
    <mergeCell ref="J12:K12"/>
    <mergeCell ref="Z13:AA13"/>
    <mergeCell ref="AB13:AC13"/>
    <mergeCell ref="AD13:AE13"/>
    <mergeCell ref="AF13:AG13"/>
    <mergeCell ref="AH13:AI13"/>
    <mergeCell ref="B1:B7"/>
    <mergeCell ref="C1:D1"/>
    <mergeCell ref="C2:D2"/>
    <mergeCell ref="C3:D3"/>
    <mergeCell ref="C4:D4"/>
    <mergeCell ref="C5:D5"/>
    <mergeCell ref="C6:D6"/>
    <mergeCell ref="C7:D7"/>
    <mergeCell ref="AH10:AI11"/>
    <mergeCell ref="AJ10:AK11"/>
    <mergeCell ref="AL10:AM11"/>
    <mergeCell ref="AN10:AO11"/>
    <mergeCell ref="AP10:AQ11"/>
    <mergeCell ref="AR10:AS11"/>
    <mergeCell ref="V10:W11"/>
    <mergeCell ref="X10:Y11"/>
    <mergeCell ref="Z10:AA11"/>
    <mergeCell ref="AB10:AC11"/>
    <mergeCell ref="AD10:AE11"/>
    <mergeCell ref="AF10:AG11"/>
    <mergeCell ref="B8:Y8"/>
    <mergeCell ref="B10:C11"/>
    <mergeCell ref="F10:G11"/>
    <mergeCell ref="H10:I11"/>
    <mergeCell ref="J10:K11"/>
    <mergeCell ref="L10:M11"/>
    <mergeCell ref="N10:O11"/>
    <mergeCell ref="P10:Q11"/>
    <mergeCell ref="R10:S11"/>
    <mergeCell ref="T10:U11"/>
  </mergeCells>
  <conditionalFormatting sqref="F68:AS82">
    <cfRule type="cellIs" dxfId="1" priority="2" stopIfTrue="1" operator="lessThan">
      <formula>0</formula>
    </cfRule>
  </conditionalFormatting>
  <conditionalFormatting sqref="E7 F21 H21 J21 L21 N21 P21 R21 T21 V21 X21 Z21 AB21 AD21 AF21 AH21 AJ21 AL21 AN21 AP21 AR21">
    <cfRule type="cellIs" dxfId="0" priority="1" stopIfTrue="1" operator="notBetween">
      <formula>0</formula>
      <formula>25</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MASQUER'!$A$30:$A$35</xm:f>
          </x14:formula1>
          <xm:sqref>E5</xm:sqref>
        </x14:dataValidation>
        <x14:dataValidation type="list" allowBlank="1" showInputMessage="1" showErrorMessage="1">
          <x14:formula1>
            <xm:f>'ratios_A MASQUER'!$A$17:$A$27</xm:f>
          </x14:formula1>
          <xm:sqref>F17:AS18</xm:sqref>
        </x14:dataValidation>
        <x14:dataValidation type="list" allowBlank="1" showInputMessage="1" showErrorMessage="1">
          <x14:formula1>
            <xm:f>'ratios_A MASQUER'!$A$13:$A$14</xm:f>
          </x14:formula1>
          <xm:sqref>E6</xm:sqref>
        </x14:dataValidation>
        <x14:dataValidation type="list" allowBlank="1" showInputMessage="1" showErrorMessage="1">
          <x14:formula1>
            <xm:f>'ratios_A MASQUER'!$A$9:$A$10</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2"/>
  <sheetViews>
    <sheetView view="pageBreakPreview" zoomScaleNormal="100" zoomScaleSheetLayoutView="100" workbookViewId="0">
      <selection activeCell="L25" sqref="L25"/>
    </sheetView>
  </sheetViews>
  <sheetFormatPr baseColWidth="10" defaultRowHeight="13.2" x14ac:dyDescent="0.25"/>
  <cols>
    <col min="1" max="1" width="0.6640625" customWidth="1"/>
    <col min="2" max="8" width="11.44140625" customWidth="1"/>
    <col min="9" max="9" width="0.6640625" customWidth="1"/>
    <col min="50" max="59" width="11.44140625" style="7"/>
  </cols>
  <sheetData>
    <row r="1" spans="1:47" ht="23.25" customHeight="1" thickTop="1" x14ac:dyDescent="0.25">
      <c r="A1" s="32"/>
      <c r="B1" s="512" t="s">
        <v>296</v>
      </c>
      <c r="C1" s="512"/>
      <c r="D1" s="512"/>
      <c r="E1" s="512"/>
      <c r="F1" s="512"/>
      <c r="G1" s="512"/>
      <c r="H1" s="512"/>
      <c r="I1" s="512"/>
    </row>
    <row r="2" spans="1:47" ht="13.8" x14ac:dyDescent="0.3">
      <c r="A2" s="113"/>
      <c r="B2" s="473"/>
      <c r="C2" s="473"/>
      <c r="D2" s="473"/>
      <c r="E2" s="473"/>
      <c r="F2" s="473"/>
      <c r="G2" s="473"/>
      <c r="H2" s="473"/>
      <c r="I2" s="115"/>
    </row>
    <row r="3" spans="1:47" ht="13.8" x14ac:dyDescent="0.3">
      <c r="A3" s="113"/>
      <c r="B3" s="114"/>
      <c r="C3" s="508" t="s">
        <v>38</v>
      </c>
      <c r="D3" s="471"/>
      <c r="E3" s="471">
        <f>'Tableau mesure'!$E$1:$E$1</f>
        <v>0</v>
      </c>
      <c r="F3" s="471"/>
      <c r="G3" s="472"/>
      <c r="H3" s="115"/>
      <c r="I3" s="115"/>
    </row>
    <row r="4" spans="1:47" ht="12.75" customHeight="1" x14ac:dyDescent="0.25">
      <c r="A4" s="113"/>
      <c r="C4" s="128"/>
      <c r="D4" s="478" t="s">
        <v>240</v>
      </c>
      <c r="E4" s="478"/>
      <c r="F4" s="123">
        <f>COUNTIFS('Tableau mesure'!F19:AS19,"&gt;0")</f>
        <v>0</v>
      </c>
      <c r="G4" s="129" t="s">
        <v>68</v>
      </c>
      <c r="H4" s="117"/>
      <c r="I4" s="115"/>
    </row>
    <row r="5" spans="1:47" ht="13.8" x14ac:dyDescent="0.3">
      <c r="A5" s="113"/>
      <c r="B5" s="115"/>
      <c r="C5" s="477" t="s">
        <v>241</v>
      </c>
      <c r="D5" s="478"/>
      <c r="E5" s="478"/>
      <c r="F5" s="124">
        <f>SUM('Tableau mesure'!F19:AS19)</f>
        <v>0</v>
      </c>
      <c r="G5" s="125" t="s">
        <v>32</v>
      </c>
      <c r="H5" s="118"/>
      <c r="I5" s="115"/>
    </row>
    <row r="6" spans="1:47" ht="13.8" x14ac:dyDescent="0.3">
      <c r="A6" s="113"/>
      <c r="B6" s="116"/>
      <c r="C6" s="475" t="s">
        <v>238</v>
      </c>
      <c r="D6" s="476"/>
      <c r="E6" s="476"/>
      <c r="F6" s="126" t="e">
        <f>F5/F4</f>
        <v>#DIV/0!</v>
      </c>
      <c r="G6" s="127" t="s">
        <v>239</v>
      </c>
      <c r="H6" s="115"/>
      <c r="I6" s="115"/>
    </row>
    <row r="7" spans="1:47" ht="13.8" x14ac:dyDescent="0.3">
      <c r="A7" s="113"/>
      <c r="B7" s="473"/>
      <c r="C7" s="473"/>
      <c r="D7" s="473"/>
      <c r="E7" s="473"/>
      <c r="F7" s="473"/>
      <c r="G7" s="473"/>
      <c r="H7" s="473"/>
      <c r="I7" s="115"/>
    </row>
    <row r="8" spans="1:47" ht="3.75" customHeight="1" x14ac:dyDescent="0.25">
      <c r="A8" s="115"/>
      <c r="B8" s="115"/>
      <c r="C8" s="115"/>
      <c r="D8" s="115"/>
      <c r="E8" s="115"/>
      <c r="F8" s="115"/>
      <c r="G8" s="115"/>
      <c r="H8" s="115"/>
      <c r="I8" s="115"/>
    </row>
    <row r="9" spans="1:47" ht="13.8" x14ac:dyDescent="0.3">
      <c r="A9" s="479" t="s">
        <v>304</v>
      </c>
      <c r="B9" s="480"/>
      <c r="C9" s="480"/>
      <c r="D9" s="480"/>
      <c r="E9" s="480"/>
      <c r="F9" s="480"/>
      <c r="G9" s="480"/>
      <c r="H9" s="480"/>
      <c r="I9" s="481"/>
      <c r="J9" s="7"/>
      <c r="K9" s="7"/>
      <c r="L9" s="7"/>
      <c r="M9" s="7"/>
      <c r="N9" s="7"/>
      <c r="O9" s="7"/>
      <c r="P9" s="7"/>
      <c r="Q9" s="7"/>
      <c r="R9" s="7"/>
      <c r="S9" s="7"/>
      <c r="T9" s="7"/>
      <c r="U9" s="7"/>
      <c r="V9" s="7"/>
      <c r="W9" s="7"/>
      <c r="X9" s="7"/>
      <c r="Y9" s="7"/>
      <c r="Z9" s="7"/>
      <c r="AA9" s="7"/>
    </row>
    <row r="10" spans="1:47" ht="4.5" customHeight="1" x14ac:dyDescent="0.3">
      <c r="A10" s="25"/>
      <c r="B10" s="116"/>
      <c r="C10" s="116"/>
      <c r="D10" s="116"/>
      <c r="E10" s="116"/>
      <c r="F10" s="122"/>
      <c r="G10" s="122"/>
      <c r="H10" s="114"/>
      <c r="I10" s="130"/>
    </row>
    <row r="11" spans="1:47" ht="13.8" x14ac:dyDescent="0.3">
      <c r="A11" s="25"/>
      <c r="B11" s="474" t="s">
        <v>273</v>
      </c>
      <c r="C11" s="474"/>
      <c r="D11" s="474"/>
      <c r="E11" s="474"/>
      <c r="F11" s="474"/>
      <c r="G11" s="135">
        <f>SUM('Tableau mesure'!F74:AS74)</f>
        <v>0</v>
      </c>
      <c r="H11" s="136" t="s">
        <v>33</v>
      </c>
      <c r="I11" s="130"/>
    </row>
    <row r="12" spans="1:47" ht="13.8" x14ac:dyDescent="0.3">
      <c r="A12" s="25"/>
      <c r="B12" s="474" t="s">
        <v>274</v>
      </c>
      <c r="C12" s="474"/>
      <c r="D12" s="474"/>
      <c r="E12" s="474"/>
      <c r="F12" s="474"/>
      <c r="G12" s="135" t="e">
        <f>G11*1000/F5</f>
        <v>#DIV/0!</v>
      </c>
      <c r="H12" s="136" t="s">
        <v>11</v>
      </c>
      <c r="I12" s="130"/>
    </row>
    <row r="13" spans="1:47" ht="13.8" x14ac:dyDescent="0.3">
      <c r="A13" s="25"/>
      <c r="B13" s="474" t="s">
        <v>294</v>
      </c>
      <c r="C13" s="474"/>
      <c r="D13" s="474"/>
      <c r="E13" s="474"/>
      <c r="F13" s="474"/>
      <c r="G13" s="135">
        <f>MIN('Tableau mesure'!F77:AS77)</f>
        <v>0</v>
      </c>
      <c r="H13" s="136" t="s">
        <v>11</v>
      </c>
      <c r="I13" s="130"/>
      <c r="AL13" s="63"/>
      <c r="AM13" s="64"/>
      <c r="AN13" s="64"/>
      <c r="AO13" s="64"/>
      <c r="AP13" s="64"/>
      <c r="AQ13" s="64"/>
      <c r="AR13" s="64"/>
      <c r="AS13" s="64"/>
      <c r="AT13" s="64"/>
      <c r="AU13" s="65"/>
    </row>
    <row r="14" spans="1:47" ht="13.8" x14ac:dyDescent="0.3">
      <c r="A14" s="25"/>
      <c r="B14" s="474" t="s">
        <v>295</v>
      </c>
      <c r="C14" s="474"/>
      <c r="D14" s="474"/>
      <c r="E14" s="474"/>
      <c r="F14" s="474"/>
      <c r="G14" s="135">
        <f>MAX('Tableau mesure'!F77:AS77)</f>
        <v>0</v>
      </c>
      <c r="H14" s="136" t="s">
        <v>11</v>
      </c>
      <c r="I14" s="130"/>
      <c r="AL14" s="66"/>
      <c r="AM14" s="67"/>
      <c r="AN14" s="67"/>
      <c r="AO14" s="67"/>
      <c r="AP14" s="67"/>
      <c r="AQ14" s="67"/>
      <c r="AR14" s="67"/>
      <c r="AS14" s="67"/>
      <c r="AT14" s="67"/>
      <c r="AU14" s="68"/>
    </row>
    <row r="15" spans="1:47" ht="13.8" x14ac:dyDescent="0.3">
      <c r="A15" s="25"/>
      <c r="B15" s="474" t="s">
        <v>275</v>
      </c>
      <c r="C15" s="474"/>
      <c r="D15" s="474"/>
      <c r="E15" s="474"/>
      <c r="F15" s="474"/>
      <c r="G15" s="135">
        <f>SUM('Tableau mesure'!F87:AS87)</f>
        <v>0</v>
      </c>
      <c r="H15" s="136" t="s">
        <v>33</v>
      </c>
      <c r="I15" s="130"/>
      <c r="AL15" s="66"/>
      <c r="AM15" s="67"/>
      <c r="AN15" s="67"/>
      <c r="AO15" s="67"/>
      <c r="AP15" s="67"/>
      <c r="AQ15" s="67"/>
      <c r="AR15" s="67"/>
      <c r="AS15" s="67"/>
      <c r="AT15" s="67"/>
      <c r="AU15" s="68"/>
    </row>
    <row r="16" spans="1:47" ht="13.8" x14ac:dyDescent="0.3">
      <c r="A16" s="25"/>
      <c r="B16" s="474" t="s">
        <v>276</v>
      </c>
      <c r="C16" s="474"/>
      <c r="D16" s="474"/>
      <c r="E16" s="474"/>
      <c r="F16" s="474"/>
      <c r="G16" s="134" t="e">
        <f>G11/G15</f>
        <v>#DIV/0!</v>
      </c>
      <c r="H16" s="133" t="s">
        <v>110</v>
      </c>
      <c r="I16" s="130"/>
      <c r="AL16" s="66"/>
      <c r="AM16" s="67"/>
      <c r="AN16" s="67"/>
      <c r="AO16" s="67"/>
      <c r="AP16" s="67"/>
      <c r="AQ16" s="67"/>
      <c r="AR16" s="67"/>
      <c r="AS16" s="67"/>
      <c r="AT16" s="67"/>
      <c r="AU16" s="68"/>
    </row>
    <row r="17" spans="1:59" ht="13.8" x14ac:dyDescent="0.3">
      <c r="A17" s="25"/>
      <c r="B17" s="474" t="s">
        <v>74</v>
      </c>
      <c r="C17" s="474"/>
      <c r="D17" s="474"/>
      <c r="E17" s="474"/>
      <c r="F17" s="474"/>
      <c r="G17" s="211" t="e">
        <f>'Tableau mesure'!N90/SYNTHESE!G11:G11</f>
        <v>#DIV/0!</v>
      </c>
      <c r="H17" s="133" t="s">
        <v>110</v>
      </c>
      <c r="I17" s="130"/>
      <c r="AL17" s="66"/>
      <c r="AM17" s="67"/>
      <c r="AN17" s="67"/>
      <c r="AO17" s="67"/>
      <c r="AP17" s="67"/>
      <c r="AQ17" s="67"/>
      <c r="AR17" s="67"/>
      <c r="AS17" s="67"/>
      <c r="AT17" s="67"/>
      <c r="AU17" s="68"/>
    </row>
    <row r="18" spans="1:59" ht="13.8" x14ac:dyDescent="0.3">
      <c r="A18" s="25"/>
      <c r="B18" s="474" t="s">
        <v>75</v>
      </c>
      <c r="C18" s="474"/>
      <c r="D18" s="474"/>
      <c r="E18" s="474"/>
      <c r="F18" s="474"/>
      <c r="G18" s="211" t="e">
        <f>'Tableau mesure'!N91/SYNTHESE!G11:G11</f>
        <v>#DIV/0!</v>
      </c>
      <c r="H18" s="137" t="s">
        <v>110</v>
      </c>
      <c r="I18" s="130"/>
      <c r="AL18" s="66"/>
      <c r="AM18" s="67"/>
      <c r="AN18" s="67"/>
      <c r="AO18" s="67"/>
      <c r="AP18" s="67"/>
      <c r="AQ18" s="67"/>
      <c r="AR18" s="67"/>
      <c r="AS18" s="67"/>
      <c r="AT18" s="67"/>
      <c r="AU18" s="68"/>
    </row>
    <row r="19" spans="1:59" ht="3.75" customHeight="1" x14ac:dyDescent="0.3">
      <c r="A19" s="25"/>
      <c r="B19" s="116"/>
      <c r="C19" s="116"/>
      <c r="D19" s="116"/>
      <c r="E19" s="116"/>
      <c r="F19" s="122"/>
      <c r="G19" s="122"/>
      <c r="H19" s="114"/>
      <c r="I19" s="130"/>
      <c r="AL19" s="66"/>
      <c r="AM19" s="67"/>
      <c r="AN19" s="67"/>
      <c r="AO19" s="67"/>
      <c r="AP19" s="67"/>
      <c r="AQ19" s="67"/>
      <c r="AR19" s="67"/>
      <c r="AS19" s="67"/>
      <c r="AT19" s="67"/>
      <c r="AU19" s="68"/>
    </row>
    <row r="20" spans="1:59" ht="13.8" x14ac:dyDescent="0.3">
      <c r="A20" s="30"/>
      <c r="B20" s="480" t="s">
        <v>298</v>
      </c>
      <c r="C20" s="480"/>
      <c r="D20" s="480"/>
      <c r="E20" s="480"/>
      <c r="F20" s="480"/>
      <c r="G20" s="480"/>
      <c r="H20" s="480"/>
      <c r="I20" s="31"/>
      <c r="AL20" s="66"/>
      <c r="AM20" s="67"/>
      <c r="AN20" s="67"/>
      <c r="AO20" s="67"/>
      <c r="AP20" s="67"/>
      <c r="AQ20" s="67"/>
      <c r="AR20" s="67"/>
      <c r="AS20" s="67"/>
      <c r="AT20" s="67"/>
      <c r="AU20" s="68"/>
    </row>
    <row r="21" spans="1:59" s="10" customFormat="1" ht="4.2" customHeight="1" x14ac:dyDescent="0.3">
      <c r="A21" s="26"/>
      <c r="B21" s="9"/>
      <c r="C21" s="9"/>
      <c r="D21" s="9"/>
      <c r="E21" s="9"/>
      <c r="F21" s="9"/>
      <c r="G21" s="9"/>
      <c r="H21" s="9"/>
      <c r="I21" s="27"/>
      <c r="AL21" s="80"/>
      <c r="AM21" s="71"/>
      <c r="AN21" s="71"/>
      <c r="AO21" s="71"/>
      <c r="AP21" s="71"/>
      <c r="AQ21" s="71"/>
      <c r="AR21" s="71"/>
      <c r="AS21" s="71"/>
      <c r="AT21" s="71"/>
      <c r="AU21" s="81"/>
      <c r="AX21" s="13"/>
      <c r="AY21" s="13"/>
      <c r="AZ21" s="13"/>
      <c r="BA21" s="13"/>
      <c r="BB21" s="13"/>
      <c r="BC21" s="13"/>
      <c r="BD21" s="13"/>
      <c r="BE21" s="13"/>
      <c r="BF21" s="13"/>
      <c r="BG21" s="13"/>
    </row>
    <row r="22" spans="1:59" s="10" customFormat="1" ht="40.200000000000003" customHeight="1" x14ac:dyDescent="0.3">
      <c r="A22" s="26"/>
      <c r="B22" s="9"/>
      <c r="C22" s="9"/>
      <c r="D22" s="9"/>
      <c r="E22" s="9"/>
      <c r="F22" s="9"/>
      <c r="G22" s="9"/>
      <c r="H22" s="9"/>
      <c r="I22" s="27"/>
      <c r="AL22" s="82"/>
      <c r="AM22" s="83"/>
      <c r="AN22" s="83"/>
      <c r="AO22" s="83"/>
      <c r="AP22" s="83"/>
      <c r="AQ22" s="83"/>
      <c r="AR22" s="83"/>
      <c r="AS22" s="83"/>
      <c r="AT22" s="83"/>
      <c r="AU22" s="84"/>
      <c r="AX22" s="13"/>
      <c r="AY22" s="13"/>
      <c r="AZ22" s="13"/>
      <c r="BA22" s="13"/>
      <c r="BB22" s="13"/>
      <c r="BC22" s="13"/>
      <c r="BD22" s="13"/>
      <c r="BE22" s="13"/>
      <c r="BF22" s="13"/>
      <c r="BG22" s="13"/>
    </row>
    <row r="23" spans="1:59" s="13" customFormat="1" ht="14.4" thickBot="1" x14ac:dyDescent="0.35">
      <c r="E23" s="490"/>
      <c r="F23" s="490"/>
      <c r="G23" s="490"/>
      <c r="H23" s="12"/>
    </row>
    <row r="24" spans="1:59" s="10" customFormat="1" ht="14.4" thickTop="1" x14ac:dyDescent="0.3">
      <c r="A24" s="26"/>
      <c r="B24" s="59"/>
      <c r="C24" s="59"/>
      <c r="D24" s="59"/>
      <c r="E24" s="511"/>
      <c r="F24" s="511"/>
      <c r="G24" s="511"/>
      <c r="H24" s="77"/>
      <c r="I24" s="79"/>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87"/>
      <c r="AQ24" s="78"/>
      <c r="AR24" s="78"/>
      <c r="AS24" s="79"/>
      <c r="AT24" s="59"/>
      <c r="AU24" s="59"/>
      <c r="AX24" s="13"/>
      <c r="AY24" s="13"/>
      <c r="AZ24" s="13"/>
      <c r="BA24" s="13"/>
      <c r="BB24" s="13"/>
      <c r="BC24" s="13"/>
      <c r="BD24" s="13"/>
      <c r="BE24" s="13"/>
      <c r="BF24" s="13"/>
      <c r="BG24" s="13"/>
    </row>
    <row r="25" spans="1:59" ht="13.8" x14ac:dyDescent="0.3">
      <c r="A25" s="25"/>
      <c r="B25" s="7"/>
      <c r="C25" s="7"/>
      <c r="D25" s="7"/>
      <c r="E25" s="490"/>
      <c r="F25" s="490"/>
      <c r="G25" s="490"/>
      <c r="H25" s="1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59" ht="13.8" x14ac:dyDescent="0.3">
      <c r="A26" s="25"/>
      <c r="B26" s="7"/>
      <c r="C26" s="7"/>
      <c r="D26" s="7"/>
      <c r="E26" s="490"/>
      <c r="F26" s="490"/>
      <c r="G26" s="490"/>
      <c r="H26" s="74"/>
      <c r="I26" s="6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63"/>
      <c r="AQ26" s="64"/>
      <c r="AR26" s="64"/>
      <c r="AS26" s="64"/>
      <c r="AT26" s="64"/>
      <c r="AU26" s="65"/>
    </row>
    <row r="27" spans="1:59" ht="13.8" x14ac:dyDescent="0.3">
      <c r="A27" s="25"/>
      <c r="B27" s="7"/>
      <c r="C27" s="7"/>
      <c r="D27" s="7"/>
      <c r="E27" s="490"/>
      <c r="F27" s="490"/>
      <c r="G27" s="490"/>
      <c r="H27" s="75"/>
      <c r="I27" s="6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66"/>
      <c r="AQ27" s="67"/>
      <c r="AR27" s="67"/>
      <c r="AS27" s="67"/>
      <c r="AT27" s="67"/>
      <c r="AU27" s="68"/>
    </row>
    <row r="28" spans="1:59" ht="13.8" x14ac:dyDescent="0.3">
      <c r="A28" s="25"/>
      <c r="B28" s="7"/>
      <c r="C28" s="7"/>
      <c r="D28" s="7"/>
      <c r="E28" s="490"/>
      <c r="F28" s="490"/>
      <c r="G28" s="490"/>
      <c r="H28" s="76"/>
      <c r="I28" s="6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69"/>
      <c r="AQ28" s="70"/>
      <c r="AR28" s="70"/>
      <c r="AS28" s="70"/>
      <c r="AT28" s="70"/>
      <c r="AU28" s="61"/>
    </row>
    <row r="29" spans="1:59" ht="13.8" x14ac:dyDescent="0.3">
      <c r="A29" s="25"/>
      <c r="B29" s="7"/>
      <c r="C29" s="7"/>
      <c r="D29" s="7"/>
      <c r="E29" s="7"/>
      <c r="F29" s="7"/>
      <c r="G29" s="7"/>
      <c r="H29" s="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59" ht="39.6" customHeight="1" x14ac:dyDescent="0.3">
      <c r="A30" s="25"/>
      <c r="B30" s="7"/>
      <c r="C30" s="7"/>
      <c r="D30" s="7"/>
      <c r="E30" s="7"/>
      <c r="F30" s="7"/>
      <c r="G30" s="7"/>
      <c r="H30" s="72"/>
      <c r="I30" s="65"/>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63"/>
      <c r="AQ30" s="64"/>
      <c r="AR30" s="64"/>
      <c r="AS30" s="64"/>
      <c r="AT30" s="64"/>
      <c r="AU30" s="65"/>
    </row>
    <row r="31" spans="1:59" ht="5.25" customHeight="1" x14ac:dyDescent="0.3">
      <c r="A31" s="25"/>
      <c r="B31" s="158"/>
      <c r="C31" s="158"/>
      <c r="D31" s="158"/>
      <c r="E31" s="158"/>
      <c r="F31" s="6"/>
      <c r="G31" s="6"/>
      <c r="H31" s="73"/>
      <c r="I31" s="68"/>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66"/>
      <c r="AQ31" s="67"/>
      <c r="AR31" s="67"/>
      <c r="AS31" s="67"/>
      <c r="AT31" s="67"/>
      <c r="AU31" s="68"/>
    </row>
    <row r="32" spans="1:59" ht="13.8" x14ac:dyDescent="0.3">
      <c r="A32" s="479" t="s">
        <v>299</v>
      </c>
      <c r="B32" s="480"/>
      <c r="C32" s="480"/>
      <c r="D32" s="480"/>
      <c r="E32" s="480"/>
      <c r="F32" s="480"/>
      <c r="G32" s="480"/>
      <c r="H32" s="480"/>
      <c r="I32" s="480"/>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66"/>
      <c r="AQ32" s="67"/>
      <c r="AR32" s="67"/>
      <c r="AS32" s="67"/>
      <c r="AT32" s="67"/>
      <c r="AU32" s="68"/>
    </row>
    <row r="33" spans="1:47" ht="13.8" x14ac:dyDescent="0.3">
      <c r="A33" s="113"/>
      <c r="B33" s="139"/>
      <c r="C33" s="139"/>
      <c r="D33" s="139"/>
      <c r="E33" s="139"/>
      <c r="F33" s="139"/>
      <c r="G33" s="139"/>
      <c r="H33" s="139"/>
      <c r="I33" s="14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66"/>
      <c r="AQ33" s="67"/>
      <c r="AR33" s="67"/>
      <c r="AS33" s="67"/>
      <c r="AT33" s="67"/>
      <c r="AU33" s="68"/>
    </row>
    <row r="34" spans="1:47" ht="13.8" x14ac:dyDescent="0.3">
      <c r="A34" s="113"/>
      <c r="B34" s="491" t="s">
        <v>242</v>
      </c>
      <c r="C34" s="492"/>
      <c r="D34" s="492"/>
      <c r="E34" s="493"/>
      <c r="F34" s="488" t="str">
        <f>IF('Tableau mesure'!F88&gt;1.5*F5,'Tableau mesure'!F88,IF(ISNUMBER('Tableau mesure'!E7),'Tableau mesure'!E7*SYNTHESE!G15,""))</f>
        <v/>
      </c>
      <c r="G34" s="489"/>
      <c r="H34" s="146" t="s">
        <v>34</v>
      </c>
      <c r="I34" s="143"/>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66"/>
      <c r="AQ34" s="67"/>
      <c r="AR34" s="67"/>
      <c r="AS34" s="67"/>
      <c r="AT34" s="67"/>
      <c r="AU34" s="68"/>
    </row>
    <row r="35" spans="1:47" ht="13.8" x14ac:dyDescent="0.3">
      <c r="A35" s="113"/>
      <c r="B35" s="491" t="s">
        <v>243</v>
      </c>
      <c r="C35" s="492"/>
      <c r="D35" s="492"/>
      <c r="E35" s="493"/>
      <c r="F35" s="486" t="e">
        <f>F34/F5</f>
        <v>#VALUE!</v>
      </c>
      <c r="G35" s="487"/>
      <c r="H35" s="146" t="s">
        <v>35</v>
      </c>
      <c r="I35" s="143"/>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66"/>
      <c r="AQ35" s="67"/>
      <c r="AR35" s="67"/>
      <c r="AS35" s="67"/>
      <c r="AT35" s="67"/>
      <c r="AU35" s="68"/>
    </row>
    <row r="36" spans="1:47" ht="13.8" x14ac:dyDescent="0.3">
      <c r="A36" s="113"/>
      <c r="B36" s="491" t="s">
        <v>40</v>
      </c>
      <c r="C36" s="492"/>
      <c r="D36" s="492"/>
      <c r="E36" s="493"/>
      <c r="F36" s="486" t="e">
        <f>(SUM('Tableau mesure'!F79:AS79)/F5)</f>
        <v>#DIV/0!</v>
      </c>
      <c r="G36" s="487"/>
      <c r="H36" s="146" t="s">
        <v>35</v>
      </c>
      <c r="I36" s="145"/>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66"/>
      <c r="AQ36" s="67"/>
      <c r="AR36" s="67"/>
      <c r="AS36" s="67"/>
      <c r="AT36" s="67"/>
      <c r="AU36" s="68"/>
    </row>
    <row r="37" spans="1:47" ht="13.8" x14ac:dyDescent="0.3">
      <c r="A37" s="113"/>
      <c r="B37" s="116"/>
      <c r="C37" s="116"/>
      <c r="D37" s="116"/>
      <c r="E37" s="116"/>
      <c r="F37" s="138"/>
      <c r="G37" s="138"/>
      <c r="H37" s="72"/>
      <c r="I37" s="85"/>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66"/>
      <c r="AQ37" s="67"/>
      <c r="AR37" s="67"/>
      <c r="AS37" s="67"/>
      <c r="AT37" s="67"/>
      <c r="AU37" s="68"/>
    </row>
    <row r="38" spans="1:47" ht="3.75" customHeight="1" x14ac:dyDescent="0.3">
      <c r="A38" s="113"/>
      <c r="B38" s="116"/>
      <c r="C38" s="116"/>
      <c r="D38" s="116"/>
      <c r="E38" s="116"/>
      <c r="F38" s="122"/>
      <c r="G38" s="122"/>
      <c r="H38" s="73"/>
      <c r="I38" s="68"/>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66"/>
      <c r="AQ38" s="67"/>
      <c r="AR38" s="67"/>
      <c r="AS38" s="67"/>
      <c r="AT38" s="67"/>
      <c r="AU38" s="68"/>
    </row>
    <row r="39" spans="1:47" ht="13.8" x14ac:dyDescent="0.3">
      <c r="A39" s="479" t="s">
        <v>300</v>
      </c>
      <c r="B39" s="480"/>
      <c r="C39" s="480"/>
      <c r="D39" s="480"/>
      <c r="E39" s="480"/>
      <c r="F39" s="480"/>
      <c r="G39" s="480"/>
      <c r="H39" s="480"/>
      <c r="I39" s="48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66"/>
      <c r="AQ39" s="67"/>
      <c r="AR39" s="67"/>
      <c r="AS39" s="67"/>
      <c r="AT39" s="67"/>
      <c r="AU39" s="68"/>
    </row>
    <row r="40" spans="1:47" ht="4.5" customHeight="1" x14ac:dyDescent="0.3">
      <c r="A40" s="113"/>
      <c r="B40" s="116"/>
      <c r="C40" s="116"/>
      <c r="D40" s="116"/>
      <c r="E40" s="116"/>
      <c r="F40" s="122"/>
      <c r="G40" s="122"/>
      <c r="H40" s="142"/>
      <c r="I40" s="68"/>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66"/>
      <c r="AQ40" s="67"/>
      <c r="AR40" s="67"/>
      <c r="AS40" s="67"/>
      <c r="AT40" s="67"/>
      <c r="AU40" s="68"/>
    </row>
    <row r="41" spans="1:47" ht="13.8" x14ac:dyDescent="0.3">
      <c r="A41" s="113"/>
      <c r="B41" s="497" t="s">
        <v>305</v>
      </c>
      <c r="C41" s="497"/>
      <c r="D41" s="497"/>
      <c r="E41" s="497"/>
      <c r="F41" s="497"/>
      <c r="G41" s="132">
        <f>SUM('Tableau mesure'!F81:AS81)</f>
        <v>0</v>
      </c>
      <c r="H41" s="133" t="s">
        <v>76</v>
      </c>
      <c r="I41" s="143"/>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66"/>
      <c r="AQ41" s="67"/>
      <c r="AR41" s="67"/>
      <c r="AS41" s="67"/>
      <c r="AT41" s="67"/>
      <c r="AU41" s="68"/>
    </row>
    <row r="42" spans="1:47" ht="13.8" x14ac:dyDescent="0.3">
      <c r="A42" s="113"/>
      <c r="B42" s="497" t="s">
        <v>297</v>
      </c>
      <c r="C42" s="497"/>
      <c r="D42" s="497"/>
      <c r="E42" s="497"/>
      <c r="F42" s="497"/>
      <c r="G42" s="132" t="e">
        <f>G41/F5</f>
        <v>#DIV/0!</v>
      </c>
      <c r="H42" s="133" t="s">
        <v>244</v>
      </c>
      <c r="I42" s="143"/>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66"/>
      <c r="AQ42" s="67"/>
      <c r="AR42" s="67"/>
      <c r="AS42" s="67"/>
      <c r="AT42" s="67"/>
      <c r="AU42" s="68"/>
    </row>
    <row r="43" spans="1:47" ht="4.95" customHeight="1" x14ac:dyDescent="0.3">
      <c r="A43" s="113"/>
      <c r="B43" s="116"/>
      <c r="C43" s="116"/>
      <c r="D43" s="116"/>
      <c r="E43" s="116"/>
      <c r="F43" s="131"/>
      <c r="G43" s="131"/>
      <c r="H43" s="144"/>
      <c r="I43" s="61"/>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66"/>
      <c r="AQ43" s="67"/>
      <c r="AR43" s="67"/>
      <c r="AS43" s="67"/>
      <c r="AT43" s="67"/>
      <c r="AU43" s="68"/>
    </row>
    <row r="44" spans="1:47" ht="18" x14ac:dyDescent="0.35">
      <c r="A44" s="119"/>
      <c r="B44" s="494" t="s">
        <v>301</v>
      </c>
      <c r="C44" s="494"/>
      <c r="D44" s="494"/>
      <c r="E44" s="494"/>
      <c r="F44" s="494"/>
      <c r="G44" s="494"/>
      <c r="H44" s="494"/>
      <c r="I44" s="120"/>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66"/>
      <c r="AQ44" s="67"/>
      <c r="AR44" s="67"/>
      <c r="AS44" s="67"/>
      <c r="AT44" s="67"/>
      <c r="AU44" s="68"/>
    </row>
    <row r="45" spans="1:47" ht="13.8" x14ac:dyDescent="0.3">
      <c r="A45" s="28"/>
      <c r="B45" s="498" t="s">
        <v>39</v>
      </c>
      <c r="C45" s="498"/>
      <c r="D45" s="498"/>
      <c r="E45" s="498"/>
      <c r="F45" s="498"/>
      <c r="G45" s="150" t="e">
        <f>'Tableau mesure'!F89</f>
        <v>#DIV/0!</v>
      </c>
      <c r="H45" s="141" t="s">
        <v>32</v>
      </c>
      <c r="I45" s="8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69"/>
      <c r="AQ45" s="70"/>
      <c r="AR45" s="70"/>
      <c r="AS45" s="70"/>
      <c r="AT45" s="70"/>
      <c r="AU45" s="61"/>
    </row>
    <row r="46" spans="1:47" ht="13.8" x14ac:dyDescent="0.3">
      <c r="A46" s="28"/>
      <c r="B46" s="495" t="s">
        <v>69</v>
      </c>
      <c r="C46" s="495"/>
      <c r="D46" s="495"/>
      <c r="E46" s="495"/>
      <c r="F46" s="495"/>
      <c r="G46" s="215" t="e">
        <f>G12*'Tableau mesure'!F89/1000000</f>
        <v>#DIV/0!</v>
      </c>
      <c r="H46" s="149" t="s">
        <v>37</v>
      </c>
      <c r="I46" s="86"/>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7" ht="13.8" x14ac:dyDescent="0.3">
      <c r="A47" s="28"/>
      <c r="B47" s="495" t="s">
        <v>302</v>
      </c>
      <c r="C47" s="495"/>
      <c r="D47" s="495"/>
      <c r="E47" s="495"/>
      <c r="F47" s="495"/>
      <c r="G47" s="148" t="e">
        <f>F36*G45</f>
        <v>#DIV/0!</v>
      </c>
      <c r="H47" s="149" t="s">
        <v>34</v>
      </c>
      <c r="I47" s="86"/>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7" ht="16.5" customHeight="1" thickBot="1" x14ac:dyDescent="0.3">
      <c r="A48" s="29"/>
      <c r="B48" s="496" t="s">
        <v>303</v>
      </c>
      <c r="C48" s="496"/>
      <c r="D48" s="496"/>
      <c r="E48" s="496"/>
      <c r="F48" s="496"/>
      <c r="G48" s="147" t="e">
        <f>G42*G45</f>
        <v>#DIV/0!</v>
      </c>
      <c r="H48" s="121" t="s">
        <v>36</v>
      </c>
      <c r="I48" s="86"/>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60"/>
      <c r="AQ48" s="64"/>
      <c r="AR48" s="64"/>
      <c r="AS48" s="64"/>
      <c r="AT48" s="64"/>
      <c r="AU48" s="65"/>
    </row>
    <row r="49" spans="2:59" ht="14.4" thickTop="1" x14ac:dyDescent="0.3">
      <c r="B49" s="5"/>
      <c r="C49" s="5"/>
      <c r="D49" s="5"/>
      <c r="E49" s="4"/>
      <c r="F49" s="4"/>
      <c r="G49" s="4"/>
      <c r="H49" s="6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66"/>
      <c r="AR49" s="67"/>
      <c r="AS49" s="67"/>
      <c r="AT49" s="67"/>
      <c r="AU49" s="68"/>
    </row>
    <row r="50" spans="2:59" hidden="1" x14ac:dyDescent="0.25">
      <c r="B50" s="7"/>
      <c r="C50" s="7"/>
      <c r="D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66"/>
      <c r="AR50" s="67"/>
      <c r="AS50" s="67"/>
      <c r="AT50" s="67"/>
      <c r="AU50" s="68"/>
    </row>
    <row r="51" spans="2:59" s="210" customFormat="1" ht="13.8" hidden="1" x14ac:dyDescent="0.25">
      <c r="B51" s="500" t="s">
        <v>112</v>
      </c>
      <c r="C51" s="509" t="s">
        <v>111</v>
      </c>
      <c r="D51" s="510"/>
      <c r="E51" s="510"/>
      <c r="F51" s="212">
        <f>COUNTIFS('Tableau mesure'!F38:AS38,"&gt;0")</f>
        <v>0</v>
      </c>
      <c r="G51" s="159"/>
      <c r="H51" s="160" t="s">
        <v>33</v>
      </c>
      <c r="I51" s="161"/>
      <c r="J51" s="162" t="s">
        <v>110</v>
      </c>
      <c r="K51" s="163" t="s">
        <v>6</v>
      </c>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7"/>
      <c r="AR51" s="208"/>
      <c r="AS51" s="208"/>
      <c r="AT51" s="208"/>
      <c r="AU51" s="209"/>
      <c r="AX51" s="206"/>
      <c r="AY51" s="206"/>
      <c r="AZ51" s="206"/>
      <c r="BA51" s="206"/>
      <c r="BB51" s="206"/>
      <c r="BC51" s="206"/>
      <c r="BD51" s="206"/>
      <c r="BE51" s="206"/>
      <c r="BF51" s="206"/>
      <c r="BG51" s="206"/>
    </row>
    <row r="52" spans="2:59" s="210" customFormat="1" ht="13.8" hidden="1" x14ac:dyDescent="0.3">
      <c r="B52" s="501"/>
      <c r="C52" s="482" t="s">
        <v>287</v>
      </c>
      <c r="D52" s="483"/>
      <c r="E52" s="505" t="s">
        <v>63</v>
      </c>
      <c r="F52" s="506"/>
      <c r="G52" s="507"/>
      <c r="H52" s="164" t="e">
        <f>SUM('Tableau mesure'!F68:AS68)/$F$51</f>
        <v>#DIV/0!</v>
      </c>
      <c r="I52" s="165"/>
      <c r="J52" s="166" t="e">
        <f>H52/$K$52</f>
        <v>#DIV/0!</v>
      </c>
      <c r="K52" s="167" t="e">
        <f>SUM(H52:H57)</f>
        <v>#DIV/0!</v>
      </c>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7"/>
      <c r="AR52" s="208"/>
      <c r="AS52" s="208"/>
      <c r="AT52" s="208"/>
      <c r="AU52" s="209"/>
      <c r="AX52" s="206"/>
      <c r="AY52" s="206"/>
      <c r="AZ52" s="206"/>
      <c r="BA52" s="206"/>
      <c r="BB52" s="206"/>
      <c r="BC52" s="206"/>
      <c r="BD52" s="206"/>
      <c r="BE52" s="206"/>
      <c r="BF52" s="206"/>
      <c r="BG52" s="206"/>
    </row>
    <row r="53" spans="2:59" s="210" customFormat="1" ht="13.8" hidden="1" x14ac:dyDescent="0.3">
      <c r="B53" s="501"/>
      <c r="C53" s="484">
        <f>IF(COUNTIFS('Tableau mesure'!$F$73:$AS$73,"&gt;0")&lt;1,1,COUNTIFS('Tableau mesure'!$F$73:$AS$73,"&gt;0"))</f>
        <v>1</v>
      </c>
      <c r="D53" s="485"/>
      <c r="E53" s="505" t="s">
        <v>149</v>
      </c>
      <c r="F53" s="506"/>
      <c r="G53" s="506"/>
      <c r="H53" s="170" t="e">
        <f>SUM('Tableau mesure'!F69:AS69)/$F$51</f>
        <v>#DIV/0!</v>
      </c>
      <c r="I53" s="171"/>
      <c r="J53" s="172" t="e">
        <f t="shared" ref="J53:J57" si="0">H53/$K$52</f>
        <v>#DIV/0!</v>
      </c>
      <c r="K53" s="173"/>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7"/>
      <c r="AR53" s="208"/>
      <c r="AS53" s="208"/>
      <c r="AT53" s="208"/>
      <c r="AU53" s="209"/>
      <c r="AX53" s="206"/>
      <c r="AY53" s="206"/>
      <c r="AZ53" s="206"/>
      <c r="BA53" s="206"/>
      <c r="BB53" s="206"/>
      <c r="BC53" s="206"/>
      <c r="BD53" s="206"/>
      <c r="BE53" s="206"/>
      <c r="BF53" s="206"/>
      <c r="BG53" s="206"/>
    </row>
    <row r="54" spans="2:59" s="210" customFormat="1" ht="13.8" hidden="1" x14ac:dyDescent="0.3">
      <c r="B54" s="501"/>
      <c r="C54" s="168"/>
      <c r="D54" s="169"/>
      <c r="E54" s="505" t="s">
        <v>64</v>
      </c>
      <c r="F54" s="506"/>
      <c r="G54" s="506"/>
      <c r="H54" s="170" t="e">
        <f>SUM('Tableau mesure'!F70:AS70)/$F$51</f>
        <v>#DIV/0!</v>
      </c>
      <c r="I54" s="171"/>
      <c r="J54" s="172" t="e">
        <f t="shared" si="0"/>
        <v>#DIV/0!</v>
      </c>
      <c r="K54" s="173"/>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7"/>
      <c r="AR54" s="208"/>
      <c r="AS54" s="208"/>
      <c r="AT54" s="208"/>
      <c r="AU54" s="209"/>
      <c r="AX54" s="206"/>
      <c r="AY54" s="206"/>
      <c r="AZ54" s="206"/>
      <c r="BA54" s="206"/>
      <c r="BB54" s="206"/>
      <c r="BC54" s="206"/>
      <c r="BD54" s="206"/>
      <c r="BE54" s="206"/>
      <c r="BF54" s="206"/>
      <c r="BG54" s="206"/>
    </row>
    <row r="55" spans="2:59" s="210" customFormat="1" ht="13.8" hidden="1" x14ac:dyDescent="0.3">
      <c r="B55" s="501"/>
      <c r="C55" s="168"/>
      <c r="D55" s="169"/>
      <c r="E55" s="505" t="s">
        <v>65</v>
      </c>
      <c r="F55" s="506"/>
      <c r="G55" s="506"/>
      <c r="H55" s="170" t="e">
        <f>SUM('Tableau mesure'!F71:AS71)/$F$51</f>
        <v>#DIV/0!</v>
      </c>
      <c r="I55" s="171"/>
      <c r="J55" s="172" t="e">
        <f t="shared" si="0"/>
        <v>#DIV/0!</v>
      </c>
      <c r="K55" s="173"/>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7"/>
      <c r="AR55" s="208"/>
      <c r="AS55" s="208"/>
      <c r="AT55" s="208"/>
      <c r="AU55" s="209"/>
      <c r="AX55" s="206"/>
      <c r="AY55" s="206"/>
      <c r="AZ55" s="206"/>
      <c r="BA55" s="206"/>
      <c r="BB55" s="206"/>
      <c r="BC55" s="206"/>
      <c r="BD55" s="206"/>
      <c r="BE55" s="206"/>
      <c r="BF55" s="206"/>
      <c r="BG55" s="206"/>
    </row>
    <row r="56" spans="2:59" s="210" customFormat="1" ht="13.8" hidden="1" x14ac:dyDescent="0.3">
      <c r="B56" s="501"/>
      <c r="C56" s="168"/>
      <c r="D56" s="169"/>
      <c r="E56" s="505" t="s">
        <v>8</v>
      </c>
      <c r="F56" s="506"/>
      <c r="G56" s="506"/>
      <c r="H56" s="170" t="e">
        <f>SUM('Tableau mesure'!F72:AS72)/$F$51</f>
        <v>#DIV/0!</v>
      </c>
      <c r="I56" s="171"/>
      <c r="J56" s="172" t="e">
        <f t="shared" si="0"/>
        <v>#DIV/0!</v>
      </c>
      <c r="K56" s="173"/>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7"/>
      <c r="AR56" s="208"/>
      <c r="AS56" s="208"/>
      <c r="AT56" s="208"/>
      <c r="AU56" s="209"/>
      <c r="AX56" s="206"/>
      <c r="AY56" s="206"/>
      <c r="AZ56" s="206"/>
      <c r="BA56" s="206"/>
      <c r="BB56" s="206"/>
      <c r="BC56" s="206"/>
      <c r="BD56" s="206"/>
      <c r="BE56" s="206"/>
      <c r="BF56" s="206"/>
      <c r="BG56" s="206"/>
    </row>
    <row r="57" spans="2:59" s="210" customFormat="1" ht="13.8" hidden="1" x14ac:dyDescent="0.3">
      <c r="B57" s="502"/>
      <c r="C57" s="174"/>
      <c r="D57" s="175"/>
      <c r="E57" s="503" t="s">
        <v>7</v>
      </c>
      <c r="F57" s="504"/>
      <c r="G57" s="504"/>
      <c r="H57" s="176">
        <f>SUM('Tableau mesure'!F73:AS73)/$C$53</f>
        <v>0</v>
      </c>
      <c r="I57" s="177"/>
      <c r="J57" s="178" t="e">
        <f t="shared" si="0"/>
        <v>#DIV/0!</v>
      </c>
      <c r="K57" s="179"/>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7"/>
      <c r="AR57" s="208"/>
      <c r="AS57" s="208"/>
      <c r="AT57" s="208"/>
      <c r="AU57" s="209"/>
      <c r="AX57" s="206"/>
      <c r="AY57" s="206"/>
      <c r="AZ57" s="206"/>
      <c r="BA57" s="206"/>
      <c r="BB57" s="206"/>
      <c r="BC57" s="206"/>
      <c r="BD57" s="206"/>
      <c r="BE57" s="206"/>
      <c r="BF57" s="206"/>
      <c r="BG57" s="206"/>
    </row>
    <row r="58" spans="2:59" x14ac:dyDescent="0.25">
      <c r="B58" s="7"/>
      <c r="C58" s="7"/>
      <c r="D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66"/>
      <c r="AR58" s="67"/>
      <c r="AS58" s="67"/>
      <c r="AT58" s="67"/>
      <c r="AU58" s="68"/>
    </row>
    <row r="59" spans="2:59" x14ac:dyDescent="0.25">
      <c r="B59" s="7"/>
      <c r="C59" s="7"/>
      <c r="D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66"/>
      <c r="AR59" s="67"/>
      <c r="AS59" s="67"/>
      <c r="AT59" s="67"/>
      <c r="AU59" s="68"/>
    </row>
    <row r="60" spans="2:59" x14ac:dyDescent="0.25">
      <c r="B60" s="7"/>
      <c r="C60" s="7"/>
      <c r="D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66"/>
      <c r="AR60" s="67"/>
      <c r="AS60" s="67"/>
      <c r="AT60" s="67"/>
      <c r="AU60" s="68"/>
    </row>
    <row r="61" spans="2:59" x14ac:dyDescent="0.25">
      <c r="B61" s="7"/>
      <c r="C61" s="7"/>
      <c r="D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66"/>
      <c r="AR61" s="67"/>
      <c r="AS61" s="67"/>
      <c r="AT61" s="67"/>
      <c r="AU61" s="68"/>
    </row>
    <row r="62" spans="2:59" x14ac:dyDescent="0.25">
      <c r="B62" s="7"/>
      <c r="C62" s="7"/>
      <c r="D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66"/>
      <c r="AR62" s="67"/>
      <c r="AS62" s="67"/>
      <c r="AT62" s="67"/>
      <c r="AU62" s="68"/>
    </row>
    <row r="63" spans="2:59" x14ac:dyDescent="0.25">
      <c r="B63" s="7"/>
      <c r="C63" s="7"/>
      <c r="D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66"/>
      <c r="AR63" s="67"/>
      <c r="AS63" s="67"/>
      <c r="AT63" s="67"/>
      <c r="AU63" s="68"/>
    </row>
    <row r="64" spans="2:59" x14ac:dyDescent="0.25">
      <c r="B64" s="7"/>
      <c r="C64" s="7"/>
      <c r="D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66"/>
      <c r="AR64" s="67"/>
      <c r="AS64" s="67"/>
      <c r="AT64" s="67"/>
      <c r="AU64" s="68"/>
    </row>
    <row r="65" spans="2:47" x14ac:dyDescent="0.25">
      <c r="B65" s="7"/>
      <c r="C65" s="7"/>
      <c r="D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69"/>
      <c r="AR65" s="70"/>
      <c r="AS65" s="70"/>
      <c r="AT65" s="70"/>
      <c r="AU65" s="61"/>
    </row>
    <row r="66" spans="2:47" x14ac:dyDescent="0.25">
      <c r="B66" s="7"/>
      <c r="C66" s="7"/>
      <c r="D66" s="7"/>
      <c r="E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2:47" x14ac:dyDescent="0.25">
      <c r="B67" s="7"/>
      <c r="C67" s="7"/>
      <c r="D67" s="7"/>
      <c r="E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63"/>
      <c r="AR67" s="64"/>
      <c r="AS67" s="64"/>
      <c r="AT67" s="64"/>
      <c r="AU67" s="65"/>
    </row>
    <row r="68" spans="2:47" x14ac:dyDescent="0.25">
      <c r="B68" s="7"/>
      <c r="C68" s="7"/>
      <c r="D68" s="7"/>
      <c r="E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66"/>
      <c r="AR68" s="67"/>
      <c r="AS68" s="67"/>
      <c r="AT68" s="67"/>
      <c r="AU68" s="68"/>
    </row>
    <row r="69" spans="2:47" x14ac:dyDescent="0.25">
      <c r="B69" s="7"/>
      <c r="C69" s="7"/>
      <c r="D69" s="7"/>
      <c r="E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66"/>
      <c r="AR69" s="67"/>
      <c r="AS69" s="67"/>
      <c r="AT69" s="67"/>
      <c r="AU69" s="68"/>
    </row>
    <row r="70" spans="2:47" x14ac:dyDescent="0.25">
      <c r="B70" s="7"/>
      <c r="C70" s="7"/>
      <c r="D70" s="7"/>
      <c r="E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66"/>
      <c r="AR70" s="67"/>
      <c r="AS70" s="67"/>
      <c r="AT70" s="67"/>
      <c r="AU70" s="68"/>
    </row>
    <row r="71" spans="2:47" x14ac:dyDescent="0.25">
      <c r="B71" s="7"/>
      <c r="C71" s="7"/>
      <c r="D71" s="7"/>
      <c r="E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66"/>
      <c r="AR71" s="67"/>
      <c r="AS71" s="67"/>
      <c r="AT71" s="67"/>
      <c r="AU71" s="68"/>
    </row>
    <row r="72" spans="2:47" x14ac:dyDescent="0.25">
      <c r="B72" s="7"/>
      <c r="C72" s="7"/>
      <c r="D72" s="7"/>
      <c r="E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66"/>
      <c r="AR72" s="67"/>
      <c r="AS72" s="67"/>
      <c r="AT72" s="67"/>
      <c r="AU72" s="68"/>
    </row>
    <row r="73" spans="2:47" x14ac:dyDescent="0.25">
      <c r="B73" s="7"/>
      <c r="C73" s="7"/>
      <c r="D73" s="7"/>
      <c r="E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66"/>
      <c r="AR73" s="67"/>
      <c r="AS73" s="67"/>
      <c r="AT73" s="67"/>
      <c r="AU73" s="68"/>
    </row>
    <row r="74" spans="2:47" x14ac:dyDescent="0.25">
      <c r="B74" s="7"/>
      <c r="C74" s="7"/>
      <c r="D74" s="7"/>
      <c r="E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66"/>
      <c r="AR74" s="67"/>
      <c r="AS74" s="67"/>
      <c r="AT74" s="67"/>
      <c r="AU74" s="68"/>
    </row>
    <row r="75" spans="2:47" x14ac:dyDescent="0.25">
      <c r="B75" s="7"/>
      <c r="C75" s="7"/>
      <c r="D75" s="7"/>
      <c r="E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66"/>
      <c r="AR75" s="67"/>
      <c r="AS75" s="67"/>
      <c r="AT75" s="67"/>
      <c r="AU75" s="68"/>
    </row>
    <row r="76" spans="2:47" x14ac:dyDescent="0.25">
      <c r="B76" s="7"/>
      <c r="C76" s="7"/>
      <c r="D76" s="7"/>
      <c r="E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66"/>
      <c r="AR76" s="67"/>
      <c r="AS76" s="67"/>
      <c r="AT76" s="67"/>
      <c r="AU76" s="68"/>
    </row>
    <row r="77" spans="2:47" x14ac:dyDescent="0.25">
      <c r="B77" s="7"/>
      <c r="C77" s="7"/>
      <c r="D77" s="7"/>
      <c r="E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66"/>
      <c r="AR77" s="67"/>
      <c r="AS77" s="67"/>
      <c r="AT77" s="67"/>
      <c r="AU77" s="68"/>
    </row>
    <row r="78" spans="2:47" x14ac:dyDescent="0.25">
      <c r="B78" s="7"/>
      <c r="C78" s="7"/>
      <c r="D78" s="7"/>
      <c r="E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66"/>
      <c r="AR78" s="67"/>
      <c r="AS78" s="67"/>
      <c r="AT78" s="67"/>
      <c r="AU78" s="68"/>
    </row>
    <row r="79" spans="2:47" x14ac:dyDescent="0.25">
      <c r="B79" s="7"/>
      <c r="C79" s="7"/>
      <c r="D79" s="7"/>
      <c r="E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66"/>
      <c r="AR79" s="67"/>
      <c r="AS79" s="67"/>
      <c r="AT79" s="67"/>
      <c r="AU79" s="68"/>
    </row>
    <row r="80" spans="2:47" x14ac:dyDescent="0.25">
      <c r="B80" s="7"/>
      <c r="C80" s="7"/>
      <c r="D80" s="7"/>
      <c r="E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66"/>
      <c r="AR80" s="67"/>
      <c r="AS80" s="67"/>
      <c r="AT80" s="67"/>
      <c r="AU80" s="68"/>
    </row>
    <row r="81" spans="2:47" x14ac:dyDescent="0.25">
      <c r="B81" s="7"/>
      <c r="C81" s="7"/>
      <c r="D81" s="7"/>
      <c r="E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69"/>
      <c r="AR81" s="70"/>
      <c r="AS81" s="70"/>
      <c r="AT81" s="70"/>
      <c r="AU81" s="61"/>
    </row>
    <row r="82" spans="2:47" ht="5.25" customHeight="1" x14ac:dyDescent="0.25">
      <c r="B82" s="7"/>
      <c r="C82" s="7"/>
      <c r="D82" s="7"/>
      <c r="E82" s="7"/>
    </row>
  </sheetData>
  <sheetProtection algorithmName="SHA-512" hashValue="zxCX0ey2veGk545YT8RxW2UVAFhK9xtV/pszVdFxRz6IG+tETfpeTglO5ynNz9fD5979xy40Xt4RQG2NnjQoaA==" saltValue="7GzXQ/NsX30y4wJe8ln09g==" spinCount="100000" sheet="1" objects="1" scenarios="1"/>
  <mergeCells count="49">
    <mergeCell ref="E56:G56"/>
    <mergeCell ref="E57:G57"/>
    <mergeCell ref="B47:F47"/>
    <mergeCell ref="B48:F48"/>
    <mergeCell ref="B51:B57"/>
    <mergeCell ref="C51:E51"/>
    <mergeCell ref="C52:D52"/>
    <mergeCell ref="E52:G52"/>
    <mergeCell ref="C53:D53"/>
    <mergeCell ref="E53:G53"/>
    <mergeCell ref="E54:G54"/>
    <mergeCell ref="E55:G55"/>
    <mergeCell ref="B46:F46"/>
    <mergeCell ref="A32:I32"/>
    <mergeCell ref="B34:E34"/>
    <mergeCell ref="F34:G34"/>
    <mergeCell ref="B35:E35"/>
    <mergeCell ref="F35:G35"/>
    <mergeCell ref="B36:E36"/>
    <mergeCell ref="F36:G36"/>
    <mergeCell ref="A39:I39"/>
    <mergeCell ref="B41:F41"/>
    <mergeCell ref="B42:F42"/>
    <mergeCell ref="B44:H44"/>
    <mergeCell ref="B45:F45"/>
    <mergeCell ref="E28:G28"/>
    <mergeCell ref="B14:F14"/>
    <mergeCell ref="B15:F15"/>
    <mergeCell ref="B16:F16"/>
    <mergeCell ref="B17:F17"/>
    <mergeCell ref="B18:F18"/>
    <mergeCell ref="B20:H20"/>
    <mergeCell ref="E23:G23"/>
    <mergeCell ref="E24:G24"/>
    <mergeCell ref="E25:G25"/>
    <mergeCell ref="E26:G26"/>
    <mergeCell ref="E27:G27"/>
    <mergeCell ref="B13:F13"/>
    <mergeCell ref="B1:I1"/>
    <mergeCell ref="B2:H2"/>
    <mergeCell ref="C3:D3"/>
    <mergeCell ref="E3:G3"/>
    <mergeCell ref="D4:E4"/>
    <mergeCell ref="C5:E5"/>
    <mergeCell ref="C6:E6"/>
    <mergeCell ref="B7:H7"/>
    <mergeCell ref="A9:I9"/>
    <mergeCell ref="B11:F11"/>
    <mergeCell ref="B12:F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AF63"/>
  <sheetViews>
    <sheetView topLeftCell="A22" workbookViewId="0">
      <selection activeCell="E32" sqref="E32"/>
    </sheetView>
  </sheetViews>
  <sheetFormatPr baseColWidth="10" defaultRowHeight="13.2" x14ac:dyDescent="0.25"/>
  <cols>
    <col min="1" max="1" width="29.6640625" customWidth="1"/>
  </cols>
  <sheetData>
    <row r="2" spans="1:32" x14ac:dyDescent="0.25">
      <c r="A2" s="517" t="s">
        <v>169</v>
      </c>
      <c r="B2" s="518"/>
      <c r="C2" s="518"/>
      <c r="D2" s="519"/>
    </row>
    <row r="3" spans="1:32" x14ac:dyDescent="0.25">
      <c r="A3" s="96"/>
      <c r="B3" s="97" t="s">
        <v>10</v>
      </c>
      <c r="C3" s="97" t="s">
        <v>12</v>
      </c>
      <c r="D3" s="98" t="s">
        <v>170</v>
      </c>
    </row>
    <row r="4" spans="1:32" x14ac:dyDescent="0.25">
      <c r="A4" s="101" t="s">
        <v>83</v>
      </c>
      <c r="B4" s="99">
        <v>0.37</v>
      </c>
      <c r="C4" s="99">
        <v>0.6</v>
      </c>
      <c r="D4" s="515" t="s">
        <v>171</v>
      </c>
    </row>
    <row r="5" spans="1:32" x14ac:dyDescent="0.25">
      <c r="A5" s="102" t="s">
        <v>9</v>
      </c>
      <c r="B5" s="100">
        <v>0.63</v>
      </c>
      <c r="C5" s="100">
        <v>0.4</v>
      </c>
      <c r="D5" s="516"/>
    </row>
    <row r="8" spans="1:32" x14ac:dyDescent="0.25">
      <c r="A8" s="47" t="s">
        <v>14</v>
      </c>
    </row>
    <row r="9" spans="1:32" x14ac:dyDescent="0.25">
      <c r="A9" s="41" t="s">
        <v>93</v>
      </c>
    </row>
    <row r="10" spans="1:32" x14ac:dyDescent="0.25">
      <c r="A10" s="52" t="s">
        <v>94</v>
      </c>
    </row>
    <row r="11" spans="1:32" x14ac:dyDescent="0.25">
      <c r="AF11" s="8"/>
    </row>
    <row r="12" spans="1:32" x14ac:dyDescent="0.25">
      <c r="A12" s="47" t="s">
        <v>15</v>
      </c>
    </row>
    <row r="13" spans="1:32" x14ac:dyDescent="0.25">
      <c r="A13" s="40" t="s">
        <v>16</v>
      </c>
    </row>
    <row r="14" spans="1:32" x14ac:dyDescent="0.25">
      <c r="A14" s="45" t="s">
        <v>13</v>
      </c>
    </row>
    <row r="15" spans="1:32" x14ac:dyDescent="0.25">
      <c r="A15" s="1"/>
    </row>
    <row r="16" spans="1:32" x14ac:dyDescent="0.25">
      <c r="A16" s="47" t="s">
        <v>18</v>
      </c>
    </row>
    <row r="17" spans="1:3" x14ac:dyDescent="0.25">
      <c r="A17" s="49" t="s">
        <v>19</v>
      </c>
    </row>
    <row r="18" spans="1:3" x14ac:dyDescent="0.25">
      <c r="A18" s="49" t="s">
        <v>20</v>
      </c>
    </row>
    <row r="19" spans="1:3" x14ac:dyDescent="0.25">
      <c r="A19" s="50" t="s">
        <v>156</v>
      </c>
    </row>
    <row r="20" spans="1:3" x14ac:dyDescent="0.25">
      <c r="A20" s="50" t="s">
        <v>152</v>
      </c>
      <c r="C20" s="48"/>
    </row>
    <row r="21" spans="1:3" x14ac:dyDescent="0.25">
      <c r="A21" s="49" t="s">
        <v>21</v>
      </c>
    </row>
    <row r="22" spans="1:3" x14ac:dyDescent="0.25">
      <c r="A22" s="50" t="s">
        <v>155</v>
      </c>
    </row>
    <row r="23" spans="1:3" x14ac:dyDescent="0.25">
      <c r="A23" s="50" t="s">
        <v>153</v>
      </c>
    </row>
    <row r="24" spans="1:3" x14ac:dyDescent="0.25">
      <c r="A24" s="50" t="s">
        <v>154</v>
      </c>
    </row>
    <row r="25" spans="1:3" x14ac:dyDescent="0.25">
      <c r="A25" s="49" t="s">
        <v>22</v>
      </c>
    </row>
    <row r="26" spans="1:3" x14ac:dyDescent="0.25">
      <c r="A26" s="49" t="s">
        <v>26</v>
      </c>
    </row>
    <row r="27" spans="1:3" x14ac:dyDescent="0.25">
      <c r="A27" s="51" t="s">
        <v>23</v>
      </c>
    </row>
    <row r="28" spans="1:3" x14ac:dyDescent="0.25">
      <c r="A28" s="1"/>
    </row>
    <row r="29" spans="1:3" x14ac:dyDescent="0.25">
      <c r="A29" s="46" t="s">
        <v>95</v>
      </c>
    </row>
    <row r="30" spans="1:3" x14ac:dyDescent="0.25">
      <c r="A30" s="41" t="s">
        <v>79</v>
      </c>
    </row>
    <row r="31" spans="1:3" x14ac:dyDescent="0.25">
      <c r="A31" s="41" t="s">
        <v>80</v>
      </c>
    </row>
    <row r="32" spans="1:3" x14ac:dyDescent="0.25">
      <c r="A32" s="41" t="s">
        <v>96</v>
      </c>
    </row>
    <row r="33" spans="1:12" x14ac:dyDescent="0.25">
      <c r="A33" s="41" t="s">
        <v>90</v>
      </c>
    </row>
    <row r="34" spans="1:12" x14ac:dyDescent="0.25">
      <c r="A34" s="41" t="s">
        <v>91</v>
      </c>
    </row>
    <row r="35" spans="1:12" x14ac:dyDescent="0.25">
      <c r="A35" s="52" t="s">
        <v>92</v>
      </c>
    </row>
    <row r="37" spans="1:12" x14ac:dyDescent="0.25">
      <c r="A37" s="151" t="s">
        <v>25</v>
      </c>
      <c r="B37" s="154">
        <v>530</v>
      </c>
      <c r="D37" s="157"/>
      <c r="E37" s="11" t="s">
        <v>272</v>
      </c>
      <c r="F37" s="11"/>
      <c r="G37" s="11"/>
      <c r="I37" s="11"/>
      <c r="J37" s="11"/>
      <c r="L37" s="11"/>
    </row>
    <row r="38" spans="1:12" x14ac:dyDescent="0.25">
      <c r="A38" s="152" t="s">
        <v>81</v>
      </c>
      <c r="B38" s="155">
        <v>690</v>
      </c>
      <c r="D38" s="11"/>
      <c r="H38" s="2"/>
      <c r="L38" s="11"/>
    </row>
    <row r="39" spans="1:12" x14ac:dyDescent="0.25">
      <c r="A39" s="153" t="s">
        <v>82</v>
      </c>
      <c r="B39" s="156">
        <v>735</v>
      </c>
      <c r="D39" s="11"/>
      <c r="H39" s="2"/>
      <c r="L39" s="11"/>
    </row>
    <row r="42" spans="1:12" x14ac:dyDescent="0.25">
      <c r="A42" s="38" t="s">
        <v>27</v>
      </c>
      <c r="B42" s="97" t="s">
        <v>172</v>
      </c>
      <c r="C42" s="524" t="s">
        <v>151</v>
      </c>
      <c r="D42" s="525"/>
      <c r="E42" s="1"/>
      <c r="F42" s="1"/>
    </row>
    <row r="43" spans="1:12" ht="12.75" customHeight="1" x14ac:dyDescent="0.25">
      <c r="A43" s="40" t="s">
        <v>29</v>
      </c>
      <c r="B43" s="103">
        <v>0.17</v>
      </c>
      <c r="C43" s="520" t="s">
        <v>173</v>
      </c>
      <c r="D43" s="521"/>
      <c r="E43" s="3"/>
      <c r="F43" s="3"/>
    </row>
    <row r="44" spans="1:12" x14ac:dyDescent="0.25">
      <c r="A44" s="45" t="s">
        <v>28</v>
      </c>
      <c r="B44" s="104">
        <v>0.14000000000000001</v>
      </c>
      <c r="C44" s="522"/>
      <c r="D44" s="523"/>
      <c r="E44" s="3"/>
      <c r="F44" s="3"/>
    </row>
    <row r="47" spans="1:12" x14ac:dyDescent="0.25">
      <c r="A47" s="38" t="s">
        <v>150</v>
      </c>
      <c r="B47" s="44" t="s">
        <v>67</v>
      </c>
      <c r="C47" s="43" t="s">
        <v>151</v>
      </c>
    </row>
    <row r="48" spans="1:12" x14ac:dyDescent="0.25">
      <c r="A48" s="39" t="s">
        <v>66</v>
      </c>
      <c r="B48" s="53">
        <v>1700</v>
      </c>
      <c r="C48" s="513" t="s">
        <v>232</v>
      </c>
    </row>
    <row r="49" spans="1:3" x14ac:dyDescent="0.25">
      <c r="A49" s="40" t="s">
        <v>19</v>
      </c>
      <c r="B49" s="54">
        <v>36000</v>
      </c>
      <c r="C49" s="514"/>
    </row>
    <row r="50" spans="1:3" x14ac:dyDescent="0.25">
      <c r="A50" s="40" t="s">
        <v>20</v>
      </c>
      <c r="B50" s="54">
        <v>21000</v>
      </c>
      <c r="C50" s="514"/>
    </row>
    <row r="51" spans="1:3" x14ac:dyDescent="0.25">
      <c r="A51" s="41" t="s">
        <v>152</v>
      </c>
      <c r="B51" s="54">
        <v>5000</v>
      </c>
      <c r="C51" s="514"/>
    </row>
    <row r="52" spans="1:3" x14ac:dyDescent="0.25">
      <c r="A52" s="40" t="s">
        <v>21</v>
      </c>
      <c r="B52" s="54">
        <v>7400</v>
      </c>
      <c r="C52" s="514"/>
    </row>
    <row r="53" spans="1:3" x14ac:dyDescent="0.25">
      <c r="A53" s="41" t="s">
        <v>155</v>
      </c>
      <c r="B53" s="54">
        <v>10000</v>
      </c>
      <c r="C53" s="514"/>
    </row>
    <row r="54" spans="1:3" x14ac:dyDescent="0.25">
      <c r="A54" s="41" t="s">
        <v>153</v>
      </c>
      <c r="B54" s="54">
        <v>8000</v>
      </c>
      <c r="C54" s="514"/>
    </row>
    <row r="55" spans="1:3" x14ac:dyDescent="0.25">
      <c r="A55" s="41" t="s">
        <v>156</v>
      </c>
      <c r="B55" s="54">
        <v>55000</v>
      </c>
      <c r="C55" s="514"/>
    </row>
    <row r="56" spans="1:3" x14ac:dyDescent="0.25">
      <c r="A56" s="41" t="s">
        <v>154</v>
      </c>
      <c r="B56" s="54">
        <v>6000</v>
      </c>
      <c r="C56" s="514"/>
    </row>
    <row r="57" spans="1:3" x14ac:dyDescent="0.25">
      <c r="A57" s="40" t="s">
        <v>22</v>
      </c>
      <c r="B57" s="54">
        <v>2600</v>
      </c>
      <c r="C57" s="514"/>
    </row>
    <row r="58" spans="1:3" x14ac:dyDescent="0.25">
      <c r="A58" s="40" t="s">
        <v>26</v>
      </c>
      <c r="B58" s="54">
        <v>11000</v>
      </c>
      <c r="C58" s="514"/>
    </row>
    <row r="59" spans="1:3" x14ac:dyDescent="0.25">
      <c r="A59" s="40" t="s">
        <v>23</v>
      </c>
      <c r="B59" s="54">
        <v>8000</v>
      </c>
      <c r="C59" s="514"/>
    </row>
    <row r="60" spans="1:3" x14ac:dyDescent="0.25">
      <c r="A60" s="39" t="s">
        <v>64</v>
      </c>
      <c r="B60" s="54">
        <v>1000</v>
      </c>
      <c r="C60" s="514"/>
    </row>
    <row r="61" spans="1:3" x14ac:dyDescent="0.25">
      <c r="A61" s="39" t="s">
        <v>157</v>
      </c>
      <c r="B61" s="54">
        <v>4000</v>
      </c>
      <c r="C61" s="514"/>
    </row>
    <row r="62" spans="1:3" x14ac:dyDescent="0.25">
      <c r="A62" s="39" t="s">
        <v>4</v>
      </c>
      <c r="B62" s="54">
        <v>2500</v>
      </c>
      <c r="C62" s="514"/>
    </row>
    <row r="63" spans="1:3" x14ac:dyDescent="0.25">
      <c r="A63" s="42" t="s">
        <v>7</v>
      </c>
      <c r="B63" s="55">
        <v>1500</v>
      </c>
      <c r="C63" s="514"/>
    </row>
  </sheetData>
  <sheetProtection selectLockedCells="1"/>
  <mergeCells count="5">
    <mergeCell ref="C48:C63"/>
    <mergeCell ref="D4:D5"/>
    <mergeCell ref="A2:D2"/>
    <mergeCell ref="C43:D44"/>
    <mergeCell ref="C42:D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Méthode</vt:lpstr>
      <vt:lpstr>Tableau exemple</vt:lpstr>
      <vt:lpstr>SYNTHESE exemple</vt:lpstr>
      <vt:lpstr>Tableau mesure</vt:lpstr>
      <vt:lpstr>SYNTHESE</vt:lpstr>
      <vt:lpstr>ratios_A MASQUER</vt:lpstr>
      <vt:lpstr>SYNTHESE!Zone_d_impression</vt:lpstr>
      <vt:lpstr>'SYNTHESE exemple'!Zone_d_impression</vt:lpstr>
    </vt:vector>
  </TitlesOfParts>
  <Company>Département du Rhône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Gary.LUCARELLI@ademe.fr</dc:creator>
  <cp:lastModifiedBy>GOUTHIERE Laurence</cp:lastModifiedBy>
  <cp:lastPrinted>2018-07-04T09:50:10Z</cp:lastPrinted>
  <dcterms:created xsi:type="dcterms:W3CDTF">2014-02-27T08:49:32Z</dcterms:created>
  <dcterms:modified xsi:type="dcterms:W3CDTF">2019-05-17T07:33:27Z</dcterms:modified>
</cp:coreProperties>
</file>