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4640" yWindow="60" windowWidth="14130" windowHeight="11760" tabRatio="756" firstSheet="17" activeTab="28"/>
  </bookViews>
  <sheets>
    <sheet name="Notice" sheetId="43" r:id="rId1"/>
    <sheet name="Echéancier" sheetId="40" r:id="rId2"/>
    <sheet name="Action 1 " sheetId="4" r:id="rId3"/>
    <sheet name="Action 2" sheetId="53" r:id="rId4"/>
    <sheet name="Action_3" sheetId="45" r:id="rId5"/>
    <sheet name="PR" sheetId="16" state="hidden" r:id="rId6"/>
    <sheet name="Indicateurs programme" sheetId="17" state="hidden" r:id="rId7"/>
    <sheet name="Planning annuel" sheetId="20" state="hidden" r:id="rId8"/>
    <sheet name="Suivi" sheetId="22" state="hidden" r:id="rId9"/>
    <sheet name="Action_4" sheetId="54" r:id="rId10"/>
    <sheet name="Action_5" sheetId="46" r:id="rId11"/>
    <sheet name="Action_6" sheetId="47" r:id="rId12"/>
    <sheet name="Action_7" sheetId="55" r:id="rId13"/>
    <sheet name="Action_8" sheetId="48" r:id="rId14"/>
    <sheet name="Action_9" sheetId="49" r:id="rId15"/>
    <sheet name="Action_10" sheetId="56" r:id="rId16"/>
    <sheet name="Action_11" sheetId="57" r:id="rId17"/>
    <sheet name="Action_12" sheetId="58" r:id="rId18"/>
    <sheet name="Action_13" sheetId="59" r:id="rId19"/>
    <sheet name="Action_14" sheetId="60" r:id="rId20"/>
    <sheet name="Action_15" sheetId="61" r:id="rId21"/>
    <sheet name="Action_16" sheetId="50" r:id="rId22"/>
    <sheet name="Action_17" sheetId="51" r:id="rId23"/>
    <sheet name="Action_18" sheetId="52" r:id="rId24"/>
    <sheet name="Action_19" sheetId="62" r:id="rId25"/>
    <sheet name="potentiel d'évitement" sheetId="35" r:id="rId26"/>
    <sheet name="ETP" sheetId="41" r:id="rId27"/>
    <sheet name="€ coût" sheetId="63" r:id="rId28"/>
    <sheet name="Bilan" sheetId="64" r:id="rId29"/>
  </sheets>
  <externalReferences>
    <externalReference r:id="rId30"/>
    <externalReference r:id="rId31"/>
    <externalReference r:id="rId32"/>
    <externalReference r:id="rId33"/>
  </externalReferences>
  <definedNames>
    <definedName name="Action_5" localSheetId="27">#REF!</definedName>
    <definedName name="Action_5" localSheetId="3">#REF!</definedName>
    <definedName name="Action_5" localSheetId="15">#REF!</definedName>
    <definedName name="Action_5" localSheetId="16">#REF!</definedName>
    <definedName name="Action_5" localSheetId="17">#REF!</definedName>
    <definedName name="Action_5" localSheetId="18">#REF!</definedName>
    <definedName name="Action_5" localSheetId="19">#REF!</definedName>
    <definedName name="Action_5" localSheetId="20">#REF!</definedName>
    <definedName name="Action_5" localSheetId="21">#REF!</definedName>
    <definedName name="Action_5" localSheetId="22">#REF!</definedName>
    <definedName name="Action_5" localSheetId="23">#REF!</definedName>
    <definedName name="Action_5" localSheetId="24">#REF!</definedName>
    <definedName name="Action_5" localSheetId="9">#REF!</definedName>
    <definedName name="Action_5" localSheetId="11">#REF!</definedName>
    <definedName name="Action_5" localSheetId="12">#REF!</definedName>
    <definedName name="Action_5" localSheetId="13">#REF!</definedName>
    <definedName name="Action_5" localSheetId="14">#REF!</definedName>
    <definedName name="Action_5">#REF!</definedName>
    <definedName name="Catégorie">#REF!</definedName>
    <definedName name="cc" localSheetId="27">#REF!</definedName>
    <definedName name="cc" localSheetId="3">#REF!</definedName>
    <definedName name="cc" localSheetId="15">#REF!</definedName>
    <definedName name="cc" localSheetId="16">#REF!</definedName>
    <definedName name="cc" localSheetId="17">#REF!</definedName>
    <definedName name="cc" localSheetId="18">#REF!</definedName>
    <definedName name="cc" localSheetId="19">#REF!</definedName>
    <definedName name="cc" localSheetId="20">#REF!</definedName>
    <definedName name="cc" localSheetId="21">#REF!</definedName>
    <definedName name="cc" localSheetId="22">#REF!</definedName>
    <definedName name="cc" localSheetId="23">#REF!</definedName>
    <definedName name="cc" localSheetId="24">#REF!</definedName>
    <definedName name="cc" localSheetId="9">#REF!</definedName>
    <definedName name="cc" localSheetId="12">#REF!</definedName>
    <definedName name="cc" localSheetId="13">#REF!</definedName>
    <definedName name="cc" localSheetId="14">#REF!</definedName>
    <definedName name="cc">#REF!</definedName>
    <definedName name="n" localSheetId="27">#REF!</definedName>
    <definedName name="n" localSheetId="3">#REF!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20">#REF!</definedName>
    <definedName name="n" localSheetId="21">#REF!</definedName>
    <definedName name="n" localSheetId="22">#REF!</definedName>
    <definedName name="n" localSheetId="23">#REF!</definedName>
    <definedName name="n" localSheetId="24">#REF!</definedName>
    <definedName name="n" localSheetId="9">#REF!</definedName>
    <definedName name="n" localSheetId="12">#REF!</definedName>
    <definedName name="n" localSheetId="14">#REF!</definedName>
    <definedName name="n">#REF!</definedName>
    <definedName name="OLE_LINK1" localSheetId="0">Notice!$A$2</definedName>
    <definedName name="Saison" localSheetId="27">#REF!</definedName>
    <definedName name="Saison" localSheetId="3">#REF!</definedName>
    <definedName name="Saison" localSheetId="15">#REF!</definedName>
    <definedName name="Saison" localSheetId="16">#REF!</definedName>
    <definedName name="Saison" localSheetId="17">#REF!</definedName>
    <definedName name="Saison" localSheetId="18">#REF!</definedName>
    <definedName name="Saison" localSheetId="19">#REF!</definedName>
    <definedName name="Saison" localSheetId="20">#REF!</definedName>
    <definedName name="Saison" localSheetId="21">#REF!</definedName>
    <definedName name="Saison" localSheetId="22">#REF!</definedName>
    <definedName name="Saison" localSheetId="23">#REF!</definedName>
    <definedName name="Saison" localSheetId="24">#REF!</definedName>
    <definedName name="Saison" localSheetId="4">#REF!</definedName>
    <definedName name="Saison" localSheetId="9">#REF!</definedName>
    <definedName name="Saison" localSheetId="10">#REF!</definedName>
    <definedName name="Saison" localSheetId="11">#REF!</definedName>
    <definedName name="Saison" localSheetId="12">#REF!</definedName>
    <definedName name="Saison" localSheetId="13">#REF!</definedName>
    <definedName name="Saison" localSheetId="14">#REF!</definedName>
    <definedName name="Saison" localSheetId="26">#REF!</definedName>
    <definedName name="Saison">#REF!</definedName>
    <definedName name="secteurs" localSheetId="27">#REF!</definedName>
    <definedName name="secteurs" localSheetId="3">#REF!</definedName>
    <definedName name="secteurs" localSheetId="15">#REF!</definedName>
    <definedName name="secteurs" localSheetId="16">#REF!</definedName>
    <definedName name="secteurs" localSheetId="17">#REF!</definedName>
    <definedName name="secteurs" localSheetId="18">#REF!</definedName>
    <definedName name="secteurs" localSheetId="19">#REF!</definedName>
    <definedName name="secteurs" localSheetId="20">#REF!</definedName>
    <definedName name="secteurs" localSheetId="21">#REF!</definedName>
    <definedName name="secteurs" localSheetId="22">#REF!</definedName>
    <definedName name="secteurs" localSheetId="23">#REF!</definedName>
    <definedName name="secteurs" localSheetId="24">#REF!</definedName>
    <definedName name="secteurs" localSheetId="4">#REF!</definedName>
    <definedName name="secteurs" localSheetId="9">#REF!</definedName>
    <definedName name="secteurs" localSheetId="10">#REF!</definedName>
    <definedName name="secteurs" localSheetId="11">#REF!</definedName>
    <definedName name="secteurs" localSheetId="12">#REF!</definedName>
    <definedName name="secteurs" localSheetId="13">#REF!</definedName>
    <definedName name="secteurs" localSheetId="14">#REF!</definedName>
    <definedName name="secteurs" localSheetId="26">#REF!</definedName>
    <definedName name="secteurs">#REF!</definedName>
    <definedName name="TH" localSheetId="27">#REF!</definedName>
    <definedName name="TH" localSheetId="3">#REF!</definedName>
    <definedName name="TH" localSheetId="15">#REF!</definedName>
    <definedName name="TH" localSheetId="16">#REF!</definedName>
    <definedName name="TH" localSheetId="17">#REF!</definedName>
    <definedName name="TH" localSheetId="18">#REF!</definedName>
    <definedName name="TH" localSheetId="19">#REF!</definedName>
    <definedName name="TH" localSheetId="20">#REF!</definedName>
    <definedName name="TH" localSheetId="21">#REF!</definedName>
    <definedName name="TH" localSheetId="22">#REF!</definedName>
    <definedName name="TH" localSheetId="23">#REF!</definedName>
    <definedName name="TH" localSheetId="24">#REF!</definedName>
    <definedName name="TH" localSheetId="4">#REF!</definedName>
    <definedName name="TH" localSheetId="9">#REF!</definedName>
    <definedName name="TH" localSheetId="10">#REF!</definedName>
    <definedName name="TH" localSheetId="11">#REF!</definedName>
    <definedName name="TH" localSheetId="12">#REF!</definedName>
    <definedName name="TH" localSheetId="13">#REF!</definedName>
    <definedName name="TH" localSheetId="14">#REF!</definedName>
    <definedName name="TH" localSheetId="26">#REF!</definedName>
    <definedName name="TH">#REF!</definedName>
    <definedName name="Tournée" localSheetId="27">#REF!</definedName>
    <definedName name="Tournée" localSheetId="3">#REF!</definedName>
    <definedName name="Tournée" localSheetId="15">#REF!</definedName>
    <definedName name="Tournée" localSheetId="16">#REF!</definedName>
    <definedName name="Tournée" localSheetId="17">#REF!</definedName>
    <definedName name="Tournée" localSheetId="18">#REF!</definedName>
    <definedName name="Tournée" localSheetId="19">#REF!</definedName>
    <definedName name="Tournée" localSheetId="20">#REF!</definedName>
    <definedName name="Tournée" localSheetId="21">#REF!</definedName>
    <definedName name="Tournée" localSheetId="22">#REF!</definedName>
    <definedName name="Tournée" localSheetId="23">#REF!</definedName>
    <definedName name="Tournée" localSheetId="24">#REF!</definedName>
    <definedName name="Tournée" localSheetId="4">#REF!</definedName>
    <definedName name="Tournée" localSheetId="9">#REF!</definedName>
    <definedName name="Tournée" localSheetId="10">#REF!</definedName>
    <definedName name="Tournée" localSheetId="11">#REF!</definedName>
    <definedName name="Tournée" localSheetId="12">#REF!</definedName>
    <definedName name="Tournée" localSheetId="13">#REF!</definedName>
    <definedName name="Tournée" localSheetId="14">#REF!</definedName>
    <definedName name="Tournée" localSheetId="26">#REF!</definedName>
    <definedName name="Tournée">#REF!</definedName>
    <definedName name="v" localSheetId="27">#REF!</definedName>
    <definedName name="v" localSheetId="3">#REF!</definedName>
    <definedName name="v" localSheetId="15">#REF!</definedName>
    <definedName name="v" localSheetId="16">#REF!</definedName>
    <definedName name="v" localSheetId="17">#REF!</definedName>
    <definedName name="v" localSheetId="18">#REF!</definedName>
    <definedName name="v" localSheetId="19">#REF!</definedName>
    <definedName name="v" localSheetId="20">#REF!</definedName>
    <definedName name="v" localSheetId="21">#REF!</definedName>
    <definedName name="v" localSheetId="22">#REF!</definedName>
    <definedName name="v" localSheetId="23">#REF!</definedName>
    <definedName name="v" localSheetId="24">#REF!</definedName>
    <definedName name="v" localSheetId="9">#REF!</definedName>
    <definedName name="v" localSheetId="12">#REF!</definedName>
    <definedName name="v" localSheetId="14">#REF!</definedName>
    <definedName name="v">#REF!</definedName>
    <definedName name="Z_51C4036A_C789_42ED_A977_8A374FBD369D_.wvu.Cols" localSheetId="2" hidden="1">'Action 1 '!$L:$L</definedName>
    <definedName name="Z_51C4036A_C789_42ED_A977_8A374FBD369D_.wvu.Cols" localSheetId="3" hidden="1">'Action 2'!$L:$L</definedName>
    <definedName name="Z_51C4036A_C789_42ED_A977_8A374FBD369D_.wvu.Cols" localSheetId="15" hidden="1">Action_10!$L:$L</definedName>
    <definedName name="Z_51C4036A_C789_42ED_A977_8A374FBD369D_.wvu.Cols" localSheetId="16" hidden="1">Action_11!$L:$L</definedName>
    <definedName name="Z_51C4036A_C789_42ED_A977_8A374FBD369D_.wvu.Cols" localSheetId="17" hidden="1">Action_12!$L:$L</definedName>
    <definedName name="Z_51C4036A_C789_42ED_A977_8A374FBD369D_.wvu.Cols" localSheetId="18" hidden="1">Action_13!$L:$L</definedName>
    <definedName name="Z_51C4036A_C789_42ED_A977_8A374FBD369D_.wvu.Cols" localSheetId="19" hidden="1">Action_14!$L:$L</definedName>
    <definedName name="Z_51C4036A_C789_42ED_A977_8A374FBD369D_.wvu.Cols" localSheetId="20" hidden="1">Action_15!$L:$L</definedName>
    <definedName name="Z_51C4036A_C789_42ED_A977_8A374FBD369D_.wvu.Cols" localSheetId="21" hidden="1">Action_16!$L:$L</definedName>
    <definedName name="Z_51C4036A_C789_42ED_A977_8A374FBD369D_.wvu.Cols" localSheetId="22" hidden="1">Action_17!$L:$L</definedName>
    <definedName name="Z_51C4036A_C789_42ED_A977_8A374FBD369D_.wvu.Cols" localSheetId="23" hidden="1">Action_18!$L:$L</definedName>
    <definedName name="Z_51C4036A_C789_42ED_A977_8A374FBD369D_.wvu.Cols" localSheetId="24" hidden="1">Action_19!$L:$L</definedName>
    <definedName name="Z_51C4036A_C789_42ED_A977_8A374FBD369D_.wvu.Cols" localSheetId="4" hidden="1">Action_3!$L:$L</definedName>
    <definedName name="Z_51C4036A_C789_42ED_A977_8A374FBD369D_.wvu.Cols" localSheetId="9" hidden="1">Action_4!$L:$L</definedName>
    <definedName name="Z_51C4036A_C789_42ED_A977_8A374FBD369D_.wvu.Cols" localSheetId="10" hidden="1">Action_5!$L:$L</definedName>
    <definedName name="Z_51C4036A_C789_42ED_A977_8A374FBD369D_.wvu.Cols" localSheetId="11" hidden="1">Action_6!$L:$L</definedName>
    <definedName name="Z_51C4036A_C789_42ED_A977_8A374FBD369D_.wvu.Cols" localSheetId="12" hidden="1">Action_7!$L:$L</definedName>
    <definedName name="Z_51C4036A_C789_42ED_A977_8A374FBD369D_.wvu.Cols" localSheetId="13" hidden="1">Action_8!$L:$L</definedName>
    <definedName name="Z_51C4036A_C789_42ED_A977_8A374FBD369D_.wvu.Cols" localSheetId="14" hidden="1">Action_9!$L:$L</definedName>
    <definedName name="Z_51C4036A_C789_42ED_A977_8A374FBD369D_.wvu.PrintArea" localSheetId="2" hidden="1">'Action 1 '!$B$1:$H$42</definedName>
    <definedName name="Z_51C4036A_C789_42ED_A977_8A374FBD369D_.wvu.PrintArea" localSheetId="3" hidden="1">'Action 2'!$B$1:$H$43</definedName>
    <definedName name="Z_51C4036A_C789_42ED_A977_8A374FBD369D_.wvu.PrintArea" localSheetId="15" hidden="1">Action_10!$B$1:$H$43</definedName>
    <definedName name="Z_51C4036A_C789_42ED_A977_8A374FBD369D_.wvu.PrintArea" localSheetId="16" hidden="1">Action_11!$B$1:$H$41</definedName>
    <definedName name="Z_51C4036A_C789_42ED_A977_8A374FBD369D_.wvu.PrintArea" localSheetId="17" hidden="1">Action_12!$B$1:$H$43</definedName>
    <definedName name="Z_51C4036A_C789_42ED_A977_8A374FBD369D_.wvu.PrintArea" localSheetId="18" hidden="1">Action_13!$B$1:$H$39</definedName>
    <definedName name="Z_51C4036A_C789_42ED_A977_8A374FBD369D_.wvu.PrintArea" localSheetId="19" hidden="1">Action_14!$B$1:$H$42</definedName>
    <definedName name="Z_51C4036A_C789_42ED_A977_8A374FBD369D_.wvu.PrintArea" localSheetId="20" hidden="1">Action_15!$B$1:$H$38</definedName>
    <definedName name="Z_51C4036A_C789_42ED_A977_8A374FBD369D_.wvu.PrintArea" localSheetId="21" hidden="1">Action_16!$B$1:$H$38</definedName>
    <definedName name="Z_51C4036A_C789_42ED_A977_8A374FBD369D_.wvu.PrintArea" localSheetId="22" hidden="1">Action_17!$B$1:$H$42</definedName>
    <definedName name="Z_51C4036A_C789_42ED_A977_8A374FBD369D_.wvu.PrintArea" localSheetId="23" hidden="1">Action_18!$B$1:$H$46</definedName>
    <definedName name="Z_51C4036A_C789_42ED_A977_8A374FBD369D_.wvu.PrintArea" localSheetId="24" hidden="1">Action_19!$B$1:$H$43</definedName>
    <definedName name="Z_51C4036A_C789_42ED_A977_8A374FBD369D_.wvu.PrintArea" localSheetId="4" hidden="1">Action_3!$B$1:$H$39</definedName>
    <definedName name="Z_51C4036A_C789_42ED_A977_8A374FBD369D_.wvu.PrintArea" localSheetId="9" hidden="1">Action_4!$B$1:$H$42</definedName>
    <definedName name="Z_51C4036A_C789_42ED_A977_8A374FBD369D_.wvu.PrintArea" localSheetId="10" hidden="1">Action_5!$B$1:$H$39</definedName>
    <definedName name="Z_51C4036A_C789_42ED_A977_8A374FBD369D_.wvu.PrintArea" localSheetId="11" hidden="1">Action_6!$B$1:$H$39</definedName>
    <definedName name="Z_51C4036A_C789_42ED_A977_8A374FBD369D_.wvu.PrintArea" localSheetId="12" hidden="1">Action_7!$B$1:$H$41</definedName>
    <definedName name="Z_51C4036A_C789_42ED_A977_8A374FBD369D_.wvu.PrintArea" localSheetId="13" hidden="1">Action_8!$B$1:$H$46</definedName>
    <definedName name="Z_51C4036A_C789_42ED_A977_8A374FBD369D_.wvu.PrintArea" localSheetId="14" hidden="1">Action_9!$B$1:$H$38</definedName>
    <definedName name="Z_51C4036A_C789_42ED_A977_8A374FBD369D_.wvu.Rows" localSheetId="2" hidden="1">'Action 1 '!$28:$28,'Action 1 '!$30:$30,'Action 1 '!#REF!,'Action 1 '!#REF!,'Action 1 '!#REF!,'Action 1 '!#REF!,'Action 1 '!#REF!,'Action 1 '!#REF!</definedName>
    <definedName name="Z_51C4036A_C789_42ED_A977_8A374FBD369D_.wvu.Rows" localSheetId="3" hidden="1">'Action 2'!$29:$29,'Action 2'!$31:$31,'Action 2'!#REF!,'Action 2'!#REF!,'Action 2'!#REF!,'Action 2'!#REF!,'Action 2'!#REF!,'Action 2'!#REF!</definedName>
    <definedName name="Z_51C4036A_C789_42ED_A977_8A374FBD369D_.wvu.Rows" localSheetId="15" hidden="1">Action_10!$28:$28,Action_10!$30:$30,Action_10!#REF!,Action_10!#REF!,Action_10!#REF!,Action_10!#REF!,Action_10!#REF!,Action_10!#REF!</definedName>
    <definedName name="Z_51C4036A_C789_42ED_A977_8A374FBD369D_.wvu.Rows" localSheetId="16" hidden="1">Action_11!$28:$28,Action_11!$30:$30,Action_11!#REF!,Action_11!#REF!,Action_11!#REF!,Action_11!#REF!,Action_11!#REF!,Action_11!#REF!</definedName>
    <definedName name="Z_51C4036A_C789_42ED_A977_8A374FBD369D_.wvu.Rows" localSheetId="17" hidden="1">Action_12!$28:$28,Action_12!$30:$30,Action_12!#REF!,Action_12!#REF!,Action_12!#REF!,Action_12!#REF!,Action_12!#REF!,Action_12!#REF!</definedName>
    <definedName name="Z_51C4036A_C789_42ED_A977_8A374FBD369D_.wvu.Rows" localSheetId="18" hidden="1">Action_13!$28:$28,Action_13!$30:$30,Action_13!#REF!,Action_13!#REF!,Action_13!#REF!,Action_13!#REF!,Action_13!#REF!,Action_13!#REF!</definedName>
    <definedName name="Z_51C4036A_C789_42ED_A977_8A374FBD369D_.wvu.Rows" localSheetId="19" hidden="1">Action_14!$28:$28,Action_14!$30:$30,Action_14!#REF!,Action_14!#REF!,Action_14!#REF!,Action_14!#REF!,Action_14!#REF!,Action_14!#REF!</definedName>
    <definedName name="Z_51C4036A_C789_42ED_A977_8A374FBD369D_.wvu.Rows" localSheetId="20" hidden="1">Action_15!$27:$27,Action_15!$29:$29,Action_15!#REF!,Action_15!#REF!,Action_15!#REF!,Action_15!#REF!,Action_15!#REF!,Action_15!#REF!</definedName>
    <definedName name="Z_51C4036A_C789_42ED_A977_8A374FBD369D_.wvu.Rows" localSheetId="21" hidden="1">Action_16!$28:$28,Action_16!$30:$30,Action_16!#REF!,Action_16!#REF!,Action_16!#REF!,Action_16!#REF!,Action_16!#REF!,Action_16!#REF!</definedName>
    <definedName name="Z_51C4036A_C789_42ED_A977_8A374FBD369D_.wvu.Rows" localSheetId="22" hidden="1">Action_17!$28:$28,Action_17!$30:$30,Action_17!#REF!,Action_17!#REF!,Action_17!#REF!,Action_17!#REF!,Action_17!#REF!,Action_17!#REF!</definedName>
    <definedName name="Z_51C4036A_C789_42ED_A977_8A374FBD369D_.wvu.Rows" localSheetId="23" hidden="1">Action_18!$29:$29,Action_18!$31:$31,Action_18!#REF!,Action_18!#REF!,Action_18!#REF!,Action_18!#REF!,Action_18!#REF!,Action_18!#REF!</definedName>
    <definedName name="Z_51C4036A_C789_42ED_A977_8A374FBD369D_.wvu.Rows" localSheetId="24" hidden="1">Action_19!$28:$28,Action_19!$30:$30,Action_19!#REF!,Action_19!#REF!,Action_19!#REF!,Action_19!#REF!,Action_19!#REF!,Action_19!#REF!</definedName>
    <definedName name="Z_51C4036A_C789_42ED_A977_8A374FBD369D_.wvu.Rows" localSheetId="4" hidden="1">Action_3!$25:$25,Action_3!$27:$27,Action_3!#REF!,Action_3!#REF!,Action_3!#REF!,Action_3!#REF!,Action_3!#REF!,Action_3!#REF!</definedName>
    <definedName name="Z_51C4036A_C789_42ED_A977_8A374FBD369D_.wvu.Rows" localSheetId="9" hidden="1">Action_4!$26:$26,Action_4!$28:$28,Action_4!#REF!,Action_4!#REF!,Action_4!#REF!,Action_4!#REF!,Action_4!#REF!,Action_4!#REF!</definedName>
    <definedName name="Z_51C4036A_C789_42ED_A977_8A374FBD369D_.wvu.Rows" localSheetId="10" hidden="1">Action_5!$27:$27,Action_5!$29:$29,Action_5!#REF!,Action_5!#REF!,Action_5!#REF!,Action_5!#REF!,Action_5!#REF!,Action_5!#REF!</definedName>
    <definedName name="Z_51C4036A_C789_42ED_A977_8A374FBD369D_.wvu.Rows" localSheetId="11" hidden="1">Action_6!$27:$27,Action_6!$29:$29,Action_6!#REF!,Action_6!#REF!,Action_6!#REF!,Action_6!#REF!,Action_6!#REF!,Action_6!#REF!</definedName>
    <definedName name="Z_51C4036A_C789_42ED_A977_8A374FBD369D_.wvu.Rows" localSheetId="12" hidden="1">Action_7!$27:$27,Action_7!$29:$29,Action_7!#REF!,Action_7!#REF!,Action_7!#REF!,Action_7!#REF!,Action_7!#REF!,Action_7!#REF!</definedName>
    <definedName name="Z_51C4036A_C789_42ED_A977_8A374FBD369D_.wvu.Rows" localSheetId="13" hidden="1">Action_8!$27:$27,Action_8!$29:$29,Action_8!#REF!,Action_8!#REF!,Action_8!#REF!,Action_8!#REF!,Action_8!#REF!,Action_8!#REF!</definedName>
    <definedName name="Z_51C4036A_C789_42ED_A977_8A374FBD369D_.wvu.Rows" localSheetId="14" hidden="1">Action_9!$27:$27,Action_9!$29:$29,Action_9!#REF!,Action_9!#REF!,Action_9!#REF!,Action_9!#REF!,Action_9!#REF!,Action_9!#REF!</definedName>
    <definedName name="_xlnm.Print_Area" localSheetId="2">'Action 1 '!$B$1:$H$42</definedName>
    <definedName name="_xlnm.Print_Area" localSheetId="3">'Action 2'!$B$1:$H$43</definedName>
    <definedName name="_xlnm.Print_Area" localSheetId="15">Action_10!$B$1:$H$43</definedName>
    <definedName name="_xlnm.Print_Area" localSheetId="16">Action_11!$B$1:$H$41</definedName>
    <definedName name="_xlnm.Print_Area" localSheetId="17">Action_12!$B$1:$H$43</definedName>
    <definedName name="_xlnm.Print_Area" localSheetId="18">Action_13!$B$1:$H$39</definedName>
    <definedName name="_xlnm.Print_Area" localSheetId="19">Action_14!$B$1:$H$42</definedName>
    <definedName name="_xlnm.Print_Area" localSheetId="20">Action_15!$B$1:$H$38</definedName>
    <definedName name="_xlnm.Print_Area" localSheetId="21">Action_16!$B$1:$H$40</definedName>
    <definedName name="_xlnm.Print_Area" localSheetId="22">Action_17!$B$1:$H$42</definedName>
    <definedName name="_xlnm.Print_Area" localSheetId="23">Action_18!$B$1:$H$46</definedName>
    <definedName name="_xlnm.Print_Area" localSheetId="24">Action_19!$B$1:$H$43</definedName>
    <definedName name="_xlnm.Print_Area" localSheetId="4">Action_3!$B$1:$H$39</definedName>
    <definedName name="_xlnm.Print_Area" localSheetId="9">Action_4!$B$1:$H$42</definedName>
    <definedName name="_xlnm.Print_Area" localSheetId="10">Action_5!$B$1:$H$39</definedName>
    <definedName name="_xlnm.Print_Area" localSheetId="11">Action_6!$B$1:$H$39</definedName>
    <definedName name="_xlnm.Print_Area" localSheetId="12">Action_7!$B$1:$H$41</definedName>
    <definedName name="_xlnm.Print_Area" localSheetId="13">Action_8!$A$1:$H$46</definedName>
    <definedName name="_xlnm.Print_Area" localSheetId="14">Action_9!$B$1:$H$38</definedName>
    <definedName name="_xlnm.Print_Area" localSheetId="5">PR!$A$1:$H$18</definedName>
  </definedNames>
  <calcPr calcId="124519" concurrentCalc="0"/>
  <customWorkbookViews>
    <customWorkbookView name="Charlotte RIZZO - Affichage personnalisé" guid="{51C4036A-C789-42ED-A977-8A374FBD369D}" mergeInterval="0" personalView="1" xWindow="1254" yWindow="33" windowWidth="1769" windowHeight="792" tabRatio="771" activeSheetId="3"/>
  </customWorkbookViews>
</workbook>
</file>

<file path=xl/calcChain.xml><?xml version="1.0" encoding="utf-8"?>
<calcChain xmlns="http://schemas.openxmlformats.org/spreadsheetml/2006/main">
  <c r="E23" i="35"/>
  <c r="F24"/>
  <c r="F25"/>
  <c r="G25"/>
  <c r="Y24" i="64"/>
  <c r="Y23"/>
  <c r="H22" i="63"/>
  <c r="H25"/>
  <c r="I22"/>
  <c r="I25"/>
  <c r="J22"/>
  <c r="J25"/>
  <c r="K22"/>
  <c r="K25"/>
  <c r="L22"/>
  <c r="L25"/>
  <c r="M25"/>
  <c r="Y13" i="64"/>
  <c r="Y11"/>
  <c r="Y12"/>
  <c r="Y16"/>
  <c r="Y17"/>
  <c r="Y18"/>
  <c r="Y19"/>
  <c r="Y27"/>
  <c r="Y28"/>
  <c r="Y32"/>
  <c r="Y38"/>
  <c r="Y39"/>
  <c r="Y40"/>
  <c r="Y41"/>
  <c r="Y42"/>
  <c r="Y45"/>
  <c r="Y48"/>
  <c r="Y6"/>
  <c r="X13"/>
  <c r="Z13"/>
  <c r="X17"/>
  <c r="Z17"/>
  <c r="X23"/>
  <c r="Z23"/>
  <c r="X24"/>
  <c r="Z24"/>
  <c r="X38"/>
  <c r="Z38"/>
  <c r="X11"/>
  <c r="Z11"/>
  <c r="X12"/>
  <c r="Z12"/>
  <c r="X16"/>
  <c r="Z16"/>
  <c r="X18"/>
  <c r="Z18"/>
  <c r="X19"/>
  <c r="Z19"/>
  <c r="X27"/>
  <c r="Z27"/>
  <c r="X28"/>
  <c r="Z28"/>
  <c r="X32"/>
  <c r="Z32"/>
  <c r="X39"/>
  <c r="Z39"/>
  <c r="X40"/>
  <c r="Z40"/>
  <c r="X41"/>
  <c r="Z41"/>
  <c r="X42"/>
  <c r="Z42"/>
  <c r="X45"/>
  <c r="Z45"/>
  <c r="X48"/>
  <c r="Z48"/>
  <c r="Z6"/>
  <c r="M44" i="63"/>
  <c r="M47"/>
  <c r="M22"/>
  <c r="I42"/>
  <c r="J42"/>
  <c r="K42"/>
  <c r="L42"/>
  <c r="H42"/>
  <c r="D42"/>
  <c r="H45"/>
  <c r="E45"/>
  <c r="M42"/>
  <c r="D45"/>
  <c r="A21"/>
  <c r="M21"/>
  <c r="M17"/>
  <c r="M15"/>
  <c r="I20"/>
  <c r="M20"/>
  <c r="Z8" i="64"/>
  <c r="Z7"/>
  <c r="M12" i="63"/>
  <c r="L44"/>
  <c r="L8"/>
  <c r="I44"/>
  <c r="I8"/>
  <c r="H44"/>
  <c r="H8"/>
  <c r="J44"/>
  <c r="J8"/>
  <c r="K44"/>
  <c r="K8"/>
  <c r="M8"/>
  <c r="Y8" i="64"/>
  <c r="Y7"/>
  <c r="X6"/>
  <c r="X8"/>
  <c r="X7"/>
  <c r="W13" i="41"/>
  <c r="W14"/>
  <c r="V14"/>
  <c r="V13"/>
  <c r="U38"/>
  <c r="U43"/>
  <c r="U63"/>
  <c r="U13"/>
  <c r="V98"/>
  <c r="U14"/>
  <c r="T13"/>
  <c r="U87"/>
  <c r="V80"/>
  <c r="U71"/>
  <c r="V59"/>
  <c r="U53"/>
  <c r="V50"/>
  <c r="V40"/>
  <c r="U26"/>
  <c r="U20"/>
  <c r="V105"/>
  <c r="C105"/>
  <c r="E105"/>
  <c r="G105"/>
  <c r="I105"/>
  <c r="K105"/>
  <c r="M105"/>
  <c r="O105"/>
  <c r="Q105"/>
  <c r="S105"/>
  <c r="U105"/>
  <c r="W105"/>
  <c r="W104"/>
  <c r="W103"/>
  <c r="T14"/>
  <c r="S13"/>
  <c r="S14"/>
  <c r="C13"/>
  <c r="E13"/>
  <c r="G13"/>
  <c r="I13"/>
  <c r="K13"/>
  <c r="M13"/>
  <c r="O13"/>
  <c r="Q13"/>
  <c r="C7"/>
  <c r="C6"/>
  <c r="T105"/>
  <c r="T103"/>
  <c r="R105"/>
  <c r="R13"/>
  <c r="M99" i="63"/>
  <c r="L99"/>
  <c r="K99"/>
  <c r="J99"/>
  <c r="I99"/>
  <c r="H99"/>
  <c r="M98"/>
  <c r="M97"/>
  <c r="M96"/>
  <c r="M95"/>
  <c r="A95"/>
  <c r="A94"/>
  <c r="M92"/>
  <c r="L92"/>
  <c r="K92"/>
  <c r="J92"/>
  <c r="I92"/>
  <c r="H92"/>
  <c r="M91"/>
  <c r="M90"/>
  <c r="A90"/>
  <c r="A89"/>
  <c r="M87"/>
  <c r="L87"/>
  <c r="K87"/>
  <c r="J87"/>
  <c r="I87"/>
  <c r="H87"/>
  <c r="M86"/>
  <c r="K86"/>
  <c r="J86"/>
  <c r="M85"/>
  <c r="A85"/>
  <c r="M84"/>
  <c r="L84"/>
  <c r="K84"/>
  <c r="J84"/>
  <c r="I84"/>
  <c r="H84"/>
  <c r="M83"/>
  <c r="M82"/>
  <c r="A82"/>
  <c r="M81"/>
  <c r="L81"/>
  <c r="K81"/>
  <c r="J81"/>
  <c r="I81"/>
  <c r="H81"/>
  <c r="M80"/>
  <c r="M79"/>
  <c r="M78"/>
  <c r="A78"/>
  <c r="M77"/>
  <c r="L77"/>
  <c r="K77"/>
  <c r="J77"/>
  <c r="I77"/>
  <c r="H77"/>
  <c r="M76"/>
  <c r="M75"/>
  <c r="A75"/>
  <c r="M74"/>
  <c r="L74"/>
  <c r="K74"/>
  <c r="J74"/>
  <c r="I74"/>
  <c r="H74"/>
  <c r="M73"/>
  <c r="M72"/>
  <c r="L72"/>
  <c r="K72"/>
  <c r="J72"/>
  <c r="D72"/>
  <c r="M71"/>
  <c r="A71"/>
  <c r="A70"/>
  <c r="A69"/>
  <c r="A67"/>
  <c r="M65"/>
  <c r="L65"/>
  <c r="K65"/>
  <c r="J65"/>
  <c r="I65"/>
  <c r="H65"/>
  <c r="M64"/>
  <c r="M63"/>
  <c r="M62"/>
  <c r="M61"/>
  <c r="A61"/>
  <c r="A60"/>
  <c r="A59"/>
  <c r="M57"/>
  <c r="L57"/>
  <c r="K57"/>
  <c r="J57"/>
  <c r="I57"/>
  <c r="H57"/>
  <c r="M56"/>
  <c r="M55"/>
  <c r="M54"/>
  <c r="A54"/>
  <c r="M53"/>
  <c r="L53"/>
  <c r="K53"/>
  <c r="J53"/>
  <c r="I53"/>
  <c r="H53"/>
  <c r="M52"/>
  <c r="M51"/>
  <c r="M50"/>
  <c r="A50"/>
  <c r="A49"/>
  <c r="L47"/>
  <c r="K47"/>
  <c r="J47"/>
  <c r="I47"/>
  <c r="H47"/>
  <c r="M46"/>
  <c r="M45"/>
  <c r="J45"/>
  <c r="I45"/>
  <c r="A45"/>
  <c r="M43"/>
  <c r="A42"/>
  <c r="M38"/>
  <c r="L38"/>
  <c r="K38"/>
  <c r="J38"/>
  <c r="I38"/>
  <c r="H38"/>
  <c r="M37"/>
  <c r="M36"/>
  <c r="A36"/>
  <c r="M35"/>
  <c r="L35"/>
  <c r="K35"/>
  <c r="J35"/>
  <c r="I35"/>
  <c r="H35"/>
  <c r="M34"/>
  <c r="A34"/>
  <c r="M33"/>
  <c r="L33"/>
  <c r="K33"/>
  <c r="J33"/>
  <c r="I33"/>
  <c r="H33"/>
  <c r="M32"/>
  <c r="M31"/>
  <c r="L31"/>
  <c r="K31"/>
  <c r="J31"/>
  <c r="I31"/>
  <c r="A31"/>
  <c r="M30"/>
  <c r="L30"/>
  <c r="K30"/>
  <c r="J30"/>
  <c r="I30"/>
  <c r="H30"/>
  <c r="M29"/>
  <c r="D29"/>
  <c r="M28"/>
  <c r="A28"/>
  <c r="M24"/>
  <c r="M23"/>
  <c r="L20"/>
  <c r="K20"/>
  <c r="J20"/>
  <c r="H20"/>
  <c r="M19"/>
  <c r="L19"/>
  <c r="K19"/>
  <c r="J19"/>
  <c r="I19"/>
  <c r="M18"/>
  <c r="M16"/>
  <c r="A16"/>
  <c r="L15"/>
  <c r="K15"/>
  <c r="J15"/>
  <c r="I15"/>
  <c r="H15"/>
  <c r="M14"/>
  <c r="M13"/>
  <c r="A12"/>
  <c r="P105" i="41"/>
  <c r="N105"/>
  <c r="L105"/>
  <c r="J105"/>
  <c r="H105"/>
  <c r="F105"/>
  <c r="D105"/>
  <c r="W102"/>
  <c r="W101"/>
  <c r="A101"/>
  <c r="A100"/>
  <c r="W98"/>
  <c r="S98"/>
  <c r="R98"/>
  <c r="Q98"/>
  <c r="P98"/>
  <c r="O98"/>
  <c r="N98"/>
  <c r="M98"/>
  <c r="L98"/>
  <c r="K98"/>
  <c r="J98"/>
  <c r="I98"/>
  <c r="H98"/>
  <c r="G98"/>
  <c r="F98"/>
  <c r="E98"/>
  <c r="D98"/>
  <c r="C98"/>
  <c r="W97"/>
  <c r="W96"/>
  <c r="A96"/>
  <c r="A95"/>
  <c r="W93"/>
  <c r="S93"/>
  <c r="R93"/>
  <c r="Q93"/>
  <c r="P93"/>
  <c r="O93"/>
  <c r="N93"/>
  <c r="M93"/>
  <c r="L93"/>
  <c r="K93"/>
  <c r="J93"/>
  <c r="I93"/>
  <c r="H93"/>
  <c r="G93"/>
  <c r="F93"/>
  <c r="E93"/>
  <c r="D93"/>
  <c r="C93"/>
  <c r="W92"/>
  <c r="W91"/>
  <c r="A91"/>
  <c r="W90"/>
  <c r="S90"/>
  <c r="R90"/>
  <c r="Q90"/>
  <c r="P90"/>
  <c r="O90"/>
  <c r="N90"/>
  <c r="M90"/>
  <c r="L90"/>
  <c r="K90"/>
  <c r="J90"/>
  <c r="I90"/>
  <c r="H90"/>
  <c r="G90"/>
  <c r="F90"/>
  <c r="E90"/>
  <c r="D90"/>
  <c r="C90"/>
  <c r="W89"/>
  <c r="W88"/>
  <c r="A88"/>
  <c r="W87"/>
  <c r="S87"/>
  <c r="R87"/>
  <c r="Q87"/>
  <c r="P87"/>
  <c r="O87"/>
  <c r="N87"/>
  <c r="M87"/>
  <c r="L87"/>
  <c r="K87"/>
  <c r="J87"/>
  <c r="I87"/>
  <c r="H87"/>
  <c r="G87"/>
  <c r="F87"/>
  <c r="E87"/>
  <c r="D87"/>
  <c r="C87"/>
  <c r="W86"/>
  <c r="W85"/>
  <c r="W84"/>
  <c r="A84"/>
  <c r="W83"/>
  <c r="S83"/>
  <c r="R83"/>
  <c r="Q83"/>
  <c r="P83"/>
  <c r="O83"/>
  <c r="N83"/>
  <c r="M83"/>
  <c r="L83"/>
  <c r="K83"/>
  <c r="J83"/>
  <c r="I83"/>
  <c r="H83"/>
  <c r="G83"/>
  <c r="F83"/>
  <c r="E83"/>
  <c r="D83"/>
  <c r="C83"/>
  <c r="W82"/>
  <c r="W81"/>
  <c r="A81"/>
  <c r="W80"/>
  <c r="S80"/>
  <c r="R80"/>
  <c r="Q80"/>
  <c r="P80"/>
  <c r="O80"/>
  <c r="N80"/>
  <c r="M80"/>
  <c r="L80"/>
  <c r="K80"/>
  <c r="J80"/>
  <c r="I80"/>
  <c r="H80"/>
  <c r="G80"/>
  <c r="F80"/>
  <c r="E80"/>
  <c r="D80"/>
  <c r="C80"/>
  <c r="W79"/>
  <c r="W78"/>
  <c r="W77"/>
  <c r="A77"/>
  <c r="A76"/>
  <c r="A75"/>
  <c r="A73"/>
  <c r="W71"/>
  <c r="S71"/>
  <c r="R71"/>
  <c r="Q71"/>
  <c r="P71"/>
  <c r="O71"/>
  <c r="N71"/>
  <c r="M71"/>
  <c r="L71"/>
  <c r="K71"/>
  <c r="J71"/>
  <c r="I71"/>
  <c r="H71"/>
  <c r="G71"/>
  <c r="F71"/>
  <c r="E71"/>
  <c r="D71"/>
  <c r="C71"/>
  <c r="W70"/>
  <c r="W69"/>
  <c r="W68"/>
  <c r="W67"/>
  <c r="A67"/>
  <c r="A66"/>
  <c r="A65"/>
  <c r="W63"/>
  <c r="S63"/>
  <c r="R63"/>
  <c r="Q63"/>
  <c r="P63"/>
  <c r="O63"/>
  <c r="N63"/>
  <c r="M63"/>
  <c r="L63"/>
  <c r="K63"/>
  <c r="J63"/>
  <c r="I63"/>
  <c r="H63"/>
  <c r="G63"/>
  <c r="F63"/>
  <c r="E63"/>
  <c r="D63"/>
  <c r="C63"/>
  <c r="W62"/>
  <c r="W61"/>
  <c r="W60"/>
  <c r="A60"/>
  <c r="W59"/>
  <c r="S59"/>
  <c r="R59"/>
  <c r="Q59"/>
  <c r="P59"/>
  <c r="O59"/>
  <c r="N59"/>
  <c r="M59"/>
  <c r="L59"/>
  <c r="K59"/>
  <c r="J59"/>
  <c r="I59"/>
  <c r="H59"/>
  <c r="G59"/>
  <c r="F59"/>
  <c r="E59"/>
  <c r="D59"/>
  <c r="C59"/>
  <c r="W58"/>
  <c r="W57"/>
  <c r="W56"/>
  <c r="A56"/>
  <c r="A55"/>
  <c r="W53"/>
  <c r="S53"/>
  <c r="R53"/>
  <c r="Q53"/>
  <c r="P53"/>
  <c r="O53"/>
  <c r="N53"/>
  <c r="M53"/>
  <c r="L53"/>
  <c r="K53"/>
  <c r="J53"/>
  <c r="I53"/>
  <c r="H53"/>
  <c r="G53"/>
  <c r="F53"/>
  <c r="E53"/>
  <c r="D53"/>
  <c r="C53"/>
  <c r="W52"/>
  <c r="W51"/>
  <c r="A51"/>
  <c r="W50"/>
  <c r="S50"/>
  <c r="R50"/>
  <c r="Q50"/>
  <c r="P50"/>
  <c r="O50"/>
  <c r="N50"/>
  <c r="M50"/>
  <c r="L50"/>
  <c r="K50"/>
  <c r="J50"/>
  <c r="I50"/>
  <c r="H50"/>
  <c r="G50"/>
  <c r="F50"/>
  <c r="E50"/>
  <c r="D50"/>
  <c r="C50"/>
  <c r="W49"/>
  <c r="W48"/>
  <c r="W47"/>
  <c r="A47"/>
  <c r="W43"/>
  <c r="S43"/>
  <c r="R43"/>
  <c r="Q43"/>
  <c r="P43"/>
  <c r="O43"/>
  <c r="N43"/>
  <c r="M43"/>
  <c r="L43"/>
  <c r="K43"/>
  <c r="J43"/>
  <c r="I43"/>
  <c r="H43"/>
  <c r="G43"/>
  <c r="F43"/>
  <c r="E43"/>
  <c r="D43"/>
  <c r="C43"/>
  <c r="W42"/>
  <c r="W41"/>
  <c r="A41"/>
  <c r="W40"/>
  <c r="S40"/>
  <c r="R40"/>
  <c r="Q40"/>
  <c r="P40"/>
  <c r="O40"/>
  <c r="N40"/>
  <c r="M40"/>
  <c r="L40"/>
  <c r="K40"/>
  <c r="J40"/>
  <c r="I40"/>
  <c r="H40"/>
  <c r="G40"/>
  <c r="F40"/>
  <c r="E40"/>
  <c r="D40"/>
  <c r="C40"/>
  <c r="W39"/>
  <c r="A39"/>
  <c r="W38"/>
  <c r="S38"/>
  <c r="R38"/>
  <c r="Q38"/>
  <c r="P38"/>
  <c r="O38"/>
  <c r="N38"/>
  <c r="M38"/>
  <c r="L38"/>
  <c r="K38"/>
  <c r="J38"/>
  <c r="I38"/>
  <c r="H38"/>
  <c r="G38"/>
  <c r="F38"/>
  <c r="E38"/>
  <c r="D38"/>
  <c r="C38"/>
  <c r="W37"/>
  <c r="W36"/>
  <c r="A36"/>
  <c r="W35"/>
  <c r="S35"/>
  <c r="R35"/>
  <c r="Q35"/>
  <c r="P35"/>
  <c r="O35"/>
  <c r="N35"/>
  <c r="M35"/>
  <c r="L35"/>
  <c r="K35"/>
  <c r="J35"/>
  <c r="I35"/>
  <c r="H35"/>
  <c r="G35"/>
  <c r="F35"/>
  <c r="E35"/>
  <c r="D35"/>
  <c r="C35"/>
  <c r="W34"/>
  <c r="W33"/>
  <c r="A33"/>
  <c r="W30"/>
  <c r="S30"/>
  <c r="R30"/>
  <c r="Q30"/>
  <c r="P30"/>
  <c r="O30"/>
  <c r="N30"/>
  <c r="M30"/>
  <c r="L30"/>
  <c r="K30"/>
  <c r="J30"/>
  <c r="I30"/>
  <c r="H30"/>
  <c r="G30"/>
  <c r="F30"/>
  <c r="E30"/>
  <c r="D30"/>
  <c r="C30"/>
  <c r="W29"/>
  <c r="W28"/>
  <c r="W27"/>
  <c r="A27"/>
  <c r="W26"/>
  <c r="S26"/>
  <c r="R26"/>
  <c r="Q26"/>
  <c r="P26"/>
  <c r="O26"/>
  <c r="N26"/>
  <c r="M26"/>
  <c r="L26"/>
  <c r="K26"/>
  <c r="J26"/>
  <c r="I26"/>
  <c r="H26"/>
  <c r="G26"/>
  <c r="F26"/>
  <c r="E26"/>
  <c r="D26"/>
  <c r="C26"/>
  <c r="W25"/>
  <c r="W24"/>
  <c r="W23"/>
  <c r="W22"/>
  <c r="W21"/>
  <c r="A21"/>
  <c r="W20"/>
  <c r="S20"/>
  <c r="R20"/>
  <c r="Q20"/>
  <c r="P20"/>
  <c r="O20"/>
  <c r="N20"/>
  <c r="M20"/>
  <c r="L20"/>
  <c r="K20"/>
  <c r="J20"/>
  <c r="I20"/>
  <c r="H20"/>
  <c r="G20"/>
  <c r="F20"/>
  <c r="E20"/>
  <c r="D20"/>
  <c r="C20"/>
  <c r="W19"/>
  <c r="W18"/>
  <c r="W17"/>
  <c r="A17"/>
  <c r="R14"/>
  <c r="Q14"/>
  <c r="P14"/>
  <c r="O14"/>
  <c r="N14"/>
  <c r="M14"/>
  <c r="L14"/>
  <c r="K14"/>
  <c r="J14"/>
  <c r="I14"/>
  <c r="H14"/>
  <c r="G14"/>
  <c r="F14"/>
  <c r="E14"/>
  <c r="D14"/>
  <c r="C14"/>
  <c r="P13"/>
  <c r="N13"/>
  <c r="L13"/>
  <c r="J13"/>
  <c r="H13"/>
  <c r="F13"/>
  <c r="D13"/>
  <c r="G24" i="35"/>
  <c r="F12"/>
  <c r="G12"/>
  <c r="F15"/>
  <c r="G15"/>
  <c r="G17"/>
  <c r="F17"/>
  <c r="E16"/>
  <c r="D3" i="62"/>
  <c r="B42"/>
  <c r="D3" i="52"/>
  <c r="B46"/>
  <c r="C7"/>
  <c r="D3" i="51"/>
  <c r="B42"/>
  <c r="C7"/>
  <c r="C7" i="50"/>
  <c r="D3"/>
  <c r="D3" i="61"/>
  <c r="B38"/>
  <c r="C7"/>
  <c r="D3" i="60"/>
  <c r="B42"/>
  <c r="C7"/>
  <c r="D3" i="59"/>
  <c r="B39"/>
  <c r="C7"/>
  <c r="D3" i="58"/>
  <c r="B42"/>
  <c r="C7"/>
  <c r="D3" i="57"/>
  <c r="B40"/>
  <c r="C7"/>
  <c r="D3" i="56"/>
  <c r="B42"/>
  <c r="C7"/>
  <c r="D3" i="49"/>
  <c r="B38"/>
  <c r="C7"/>
  <c r="D3" i="48"/>
  <c r="B46"/>
  <c r="C7"/>
  <c r="D3" i="55"/>
  <c r="B41"/>
  <c r="C7"/>
  <c r="D3" i="47"/>
  <c r="B38"/>
  <c r="C7"/>
  <c r="D3" i="46"/>
  <c r="B38"/>
  <c r="C7"/>
  <c r="D3" i="54"/>
  <c r="B42"/>
  <c r="C7"/>
  <c r="B69" i="22"/>
  <c r="B64"/>
  <c r="B59"/>
  <c r="C54"/>
  <c r="B54"/>
  <c r="C53"/>
  <c r="C52"/>
  <c r="C51"/>
  <c r="C50"/>
  <c r="C49"/>
  <c r="C48"/>
  <c r="G23"/>
  <c r="G22"/>
  <c r="G16"/>
  <c r="D6"/>
  <c r="D5"/>
  <c r="D4"/>
  <c r="K3"/>
  <c r="D3"/>
  <c r="K2"/>
  <c r="K13" i="17"/>
  <c r="J13"/>
  <c r="I13"/>
  <c r="H13"/>
  <c r="G13"/>
  <c r="F13"/>
  <c r="K12"/>
  <c r="K9"/>
  <c r="K7"/>
  <c r="J7"/>
  <c r="I7"/>
  <c r="H7"/>
  <c r="G7"/>
  <c r="F7"/>
  <c r="K6"/>
  <c r="J6"/>
  <c r="I6"/>
  <c r="H6"/>
  <c r="G6"/>
  <c r="F6"/>
  <c r="H18" i="16"/>
  <c r="G18"/>
  <c r="H14"/>
  <c r="G14"/>
  <c r="H11"/>
  <c r="G11"/>
  <c r="G10"/>
  <c r="G9"/>
  <c r="G8"/>
  <c r="G7"/>
  <c r="G5"/>
  <c r="B39" i="45"/>
  <c r="D3" i="53"/>
  <c r="B42"/>
  <c r="C7"/>
  <c r="D3" i="4"/>
  <c r="B42"/>
  <c r="C7"/>
</calcChain>
</file>

<file path=xl/sharedStrings.xml><?xml version="1.0" encoding="utf-8"?>
<sst xmlns="http://schemas.openxmlformats.org/spreadsheetml/2006/main" count="1665" uniqueCount="689">
  <si>
    <t>- optimisation du  référentiel d'actions 
- Sensibilisation des administrations du territoire  pour augmenter le nombre  de participants
- 1 chronique écrite dans "l'Indépendant" , gazette communale - inter communale et lettre interne collectivitè
- 1 chronique radio (France Bleue Roussillon)
- publirédactionnel bilan dans des magazines spécialisés (l'agri, le sanglier catalan, saveur catalane ...)</t>
  </si>
  <si>
    <t xml:space="preserve">-Bilan  référentiel d'actions 
- Sensibilisation des administrations du territoire  pour augmenter le nombre  de participants
- 1 chronique écrite dans "l'Indépendant" , gazette communale - inter communale et lettre interne collectivitè
- 1 chronique radio (France Bleue Roussillon)
</t>
  </si>
  <si>
    <t>- Recherche de partenariats avec les syndicats de commerçants de proximité.
- Création de l'autocollant
- Achat du décompte "Stop pub de la poste".</t>
  </si>
  <si>
    <t xml:space="preserve">- Création de l'identité du PLP : Charte graphique, logo et pictogrammes filières
- Préparation de la nouvelle interface du site internet 
- Etude sur la réalisation d'un présentoir de communication (le présentoir pourra diffuser 4 types de documents, il sera inauguré avec l'opération Stop PUB)
- Formation des ambassadeurs du tri à la prévention
 </t>
  </si>
  <si>
    <t xml:space="preserve">- Mise en place du suivi des consommations sur le SYDETOM66
- Création d'un référentiel d'actions (papier recto verso, produit d'entretien labélisé, critère marché public, livraison de produit pauvre en déchets, éco-conduite, séche mains, déchets de chasse, dématerialisation, gestion électrique du materiel, gestion des déchets verts, couches réutilisables, vaisselle réutilisable, compostage des dechets de marché, lutte contre le gaspillage alimentaires école et marché)
- Conception et réalisation du guide sur l'éco-exemplarité et sa diffusion 
- Sensibilisation des 19 EPCI 
-Création de 3 zones pilotes et suivi
- 1 chronique écrite dans "l'Indépendant" , gazette communale - inter communale et lettre interne collectivitè
- 1 chronique radio (France Bleue Roussillon)
- publirédactionnel dans des magazines spécialisés  (l'agri, le sanglier catalan, saveur catalane ...)
</t>
  </si>
  <si>
    <t xml:space="preserve">- Identification du nombre  d'établissement (localisation et nombre de pensionnaires)
- Mise en place d'un partenariat avec l'UDSIS
- Conception des fiches d'audit </t>
  </si>
  <si>
    <t>- Aménagement des 200 points de collecte
'- 1 Chronique dans l'Indépendant
- 1 Chronique radio France Bleue Roussillon
- Réalisation et diffusion d'une plaquette (10 000 exemplaires)
 - Inauguration de la premiére colonne
 - Mise en place de la carte interactive sur le site internet du SYDETOM66</t>
  </si>
  <si>
    <t>- Suivi et bilan de l'opération
'- 1 Chronique dans l'Indépendant
- 1 Chronique radio France Bleue Roussillon
- Diffusion de plaquette sur les présentoirs (4000 exemplaires)</t>
  </si>
  <si>
    <t>- Suivi et bilan de l'opération
'- 1 Chronique dans l'Indépendant
- 1 Chronique radio France Bleue Roussillon
- Diffusion de plaquettes sur les présentoirs (4000 exemplaires)
- Réalisation d'une étude de faisabilité d'une ressourcerie - recyclerie -  démantèlement</t>
  </si>
  <si>
    <t>-Identification de l'expert jardinage</t>
  </si>
  <si>
    <r>
      <t xml:space="preserve">- Distribution des composteurs.
- Développement du compostage partagé sur </t>
    </r>
    <r>
      <rPr>
        <b/>
        <sz val="14"/>
        <color indexed="8"/>
        <rFont val="Calibri"/>
        <family val="2"/>
      </rPr>
      <t>6 nouveaux sites</t>
    </r>
    <r>
      <rPr>
        <sz val="14"/>
        <color indexed="8"/>
        <rFont val="Calibri"/>
        <family val="2"/>
      </rPr>
      <t>.
- Traçabilité :
         - avec une opératrice téléphonique.
         - le passage des maitres composteurs dans les foyers équipés.
- Réactivation des composteurs distribués aprés 2006, prise de contact téléphonique, et prise de rendez-vous (individuel ou collectif).</t>
    </r>
  </si>
  <si>
    <r>
      <t xml:space="preserve">-Audit sur la gestion des déchets dans les établissements (en partenariat avec l'UDSIS)
- Faisabilité de la mise en place du compostage sur 4 zones pilotes (1 maison de retraite, 1 collège, 1 école, 1 lycée)
- Mise en place d'un suivi de la démarche
-une zone pilote "Récupèration des restes de marché comestibles" par l'économie social et solidaire et compostage des déchets végétaux sur les composteurs collectifs 
-Test avec l'UDSIS "Récupération des repas non consommés en cas de fermeture d'écoles </t>
    </r>
    <r>
      <rPr>
        <sz val="14"/>
        <rFont val="Calibri"/>
        <family val="2"/>
      </rPr>
      <t>10 000 repas/jour" par l'économie social et solidaire</t>
    </r>
  </si>
  <si>
    <r>
      <t xml:space="preserve"> -Sensibilisation des gestionnaires des cantines du département (en partenariat avec les communes, le CG et la région)
- Mise en place du compostage sur </t>
    </r>
    <r>
      <rPr>
        <b/>
        <sz val="14"/>
        <color indexed="8"/>
        <rFont val="Calibri"/>
        <family val="2"/>
      </rPr>
      <t>6 établissements supplémentaires</t>
    </r>
    <r>
      <rPr>
        <sz val="14"/>
        <color indexed="8"/>
        <rFont val="Calibri"/>
        <family val="2"/>
      </rPr>
      <t xml:space="preserve">
- Suivi de la démarche
- bilan des zones pilotes </t>
    </r>
  </si>
  <si>
    <r>
      <t xml:space="preserve">-Mise en place du compostage sur </t>
    </r>
    <r>
      <rPr>
        <b/>
        <sz val="14"/>
        <color indexed="8"/>
        <rFont val="Calibri"/>
        <family val="2"/>
      </rPr>
      <t>10 établissements supplémentaire</t>
    </r>
    <r>
      <rPr>
        <sz val="14"/>
        <color indexed="8"/>
        <rFont val="Calibri"/>
        <family val="2"/>
      </rPr>
      <t>s
- Suivi de la démarche</t>
    </r>
  </si>
  <si>
    <t>Chronique "Les éco-catalans"</t>
  </si>
  <si>
    <t xml:space="preserve">- Elaboration de la formation par l'expert jardinage
- Définition d'une zone pilote du SYDETOM66 et formation de ses personnels 
- 1 Chronique dans l'Indépendant
- 1 Chronique radio France Bleue Roussillon
- Conception et diffusion d'une plaquette "jardinage au naturel" (1000 exemplaires)
- formation des techniciens des collectivités
</t>
  </si>
  <si>
    <t>- Suivi de la zone pilote sur le SYDETOM66.
- Capitalisation de l'experience zone pilote vers d'autres sites.
- 1 Chronique dans l'Indépendant.
- 1 Chronique radio France Bleue Roussillon.
- Diffusion d'une plaquette "jardinage au naturel" 
- formation des techniciens des collectivités</t>
  </si>
  <si>
    <t>- Suivi de l'action sur les espaces verts du SYDETOM66
- formation des techniciens des collectivités
- 1 Chronique dans l'Indépendant.
- 1 Chronique radio France Bleue Roussillon.
- Diffusion d'une plaquette "jardinage au naturel"</t>
  </si>
  <si>
    <t>- Suivi de l'action sur les espaces verts du SYDETOM66
-  formation des techniciens des collectivités
- 1 Chronique dans l'Indépendant
- 1 Chronique radio France Bleue Roussillon
- Diffusion d'une plaquette "jardinage au naturel"</t>
  </si>
  <si>
    <t xml:space="preserve">- Actualisation de la cartographie des points de collecte des DASRI
- Accompagnement à la mise en place d'armoire DDM et de la collecte des DEEE
- 1 Chronique dans l'Indépendant
- 1 Chronique radio France Bleue Roussillon
</t>
  </si>
  <si>
    <t xml:space="preserve">- 20 animations dans les écoles
- 25 Animations marchés, jardineries et pépinières
-1  chronique France Bleue Rousillon
- 1 chronique dans la presse écrite (Quotidien l'Indépendant+ gazettes communales)
- Création d'une communauté web autour de "jefaisducompost.com"
- Distribution du guide du compostage (4000 exemplaires)
- Création d'un visuel consignes compostage à apposser sur les composteurs
</t>
  </si>
  <si>
    <t>L'objectif est de doter le territoire de 12 800 composteurs individuels supplémentaires. Compte tenu des caractéristiques rurales du territoire, le taux d'évitement est estimé à 40kg/hab/an (ADEME)</t>
  </si>
  <si>
    <t>Partenariat banque alimentaires</t>
  </si>
  <si>
    <t xml:space="preserve">50 000 repas de 200g sont perdus par an du fait des jours de crise, 70% de ces repas peuvent être redistribués </t>
  </si>
  <si>
    <t>Gaspillage alimentaire (produits alimentaires non consommés emballés)</t>
  </si>
  <si>
    <t xml:space="preserve">- Rechargement des présentoirs
- 1 chronique presse écrite 'l'Indépendant'
- 1  Chroniques radio France Bleue Roussillon 
- Communication dans les Gazettes communales
- contrôle du respect de l'autocollant stop PUB
- bilan de l'opération
</t>
  </si>
  <si>
    <r>
      <t xml:space="preserve">- Conception du composteur </t>
    </r>
    <r>
      <rPr>
        <b/>
        <sz val="14"/>
        <color indexed="8"/>
        <rFont val="Calibri"/>
        <family val="2"/>
      </rPr>
      <t>100% Catalan</t>
    </r>
    <r>
      <rPr>
        <sz val="14"/>
        <color indexed="8"/>
        <rFont val="Calibri"/>
        <family val="2"/>
      </rPr>
      <t xml:space="preserve">
- Fabrication et distribution
- Préparation d'une méthode de traçabilité sur l'ensemble des composteurs en activité ( 2 700 adresses recensées à ce jour, augmentation du fichier avec les services comptables des collectivités)
- Formation de 40 agents des collectivités  et 4 ADP aux pratiques du compostage
- Formation d'un Maitre composteur</t>
    </r>
  </si>
  <si>
    <r>
      <t xml:space="preserve">- Distribution des composteurs
- Mise en place de compostage partagé sur </t>
    </r>
    <r>
      <rPr>
        <b/>
        <sz val="14"/>
        <color indexed="8"/>
        <rFont val="Calibri"/>
        <family val="2"/>
      </rPr>
      <t>3 sites pilotes</t>
    </r>
    <r>
      <rPr>
        <sz val="14"/>
        <color indexed="8"/>
        <rFont val="Calibri"/>
        <family val="2"/>
      </rPr>
      <t xml:space="preserve">
- Recrutement et formation de 2 maîtres composteurs
- Mise en œuvre de la traçabilité :
         - avec une opératrice téléphonique
         - le passage des maitres composteurs dans les foyers équipés
- Suivi du réseau foyers témoins 
- Réactivation des composteurs distribués aprés 2006, prise de contact téléphonique, et prise de rendez-vous (individuel ou collectif)</t>
    </r>
  </si>
  <si>
    <r>
      <t xml:space="preserve">- Distribution des composteurs.
- Développement du compostage partagé sur </t>
    </r>
    <r>
      <rPr>
        <b/>
        <sz val="14"/>
        <color indexed="8"/>
        <rFont val="Calibri"/>
        <family val="2"/>
      </rPr>
      <t>5 nouveaux sites</t>
    </r>
    <r>
      <rPr>
        <sz val="14"/>
        <color indexed="8"/>
        <rFont val="Calibri"/>
        <family val="2"/>
      </rPr>
      <t>.
- Traçabilité :
         - avec une opératrice téléphonique.
         - le passage des maitres composteurs dans les foyers équipés.
- Recrutement et Formation de 2 maîtres composteurs supplémentaires
- Suivi du réseau foyers témoins .
- Réactivation des composteurs distribués aprés 2006, prise de contact téléphonique, et prise de rendez-vous (individuel ou collectif).</t>
    </r>
  </si>
  <si>
    <t>- Communication par stand itinérant sur les marchés traditionnels
- 3 classes de primaires sensibilisées au compostage (Sud Roussillon)
- Communication radio et publirédactionnel pour réactiver les composteurs abandonnés (SERD novembre) et collecter de nouvelles adhésions
- Réalisation d'un site évènement www.jefaisducompost.com
- Mise en place de la traçabilité sur les 31 foyers témoins
- Réalisation du guide du compostage (3000 exemplaires)</t>
  </si>
  <si>
    <t>- Mise en place d'un composteur au sein du SYDETOM66
- Configuration des imprimantes et sensibilisation à l'utilisation raisonnée de l'impression
- Achat de produits d'entretien en bidon de 5L
- Carte de voeux éco-conçue (durée de vie allongée)
- Signature d'une charte par l'ensemble des salariés du SYDETOM66</t>
  </si>
  <si>
    <t xml:space="preserve">- Prise de contact avec le réseau des pharmaciens afin d'identifier les officines collectant les DASRI
- Rencontre avec tous les EPCI gestionnaires de décheteries
</t>
  </si>
  <si>
    <t>Sensibiliser à la prévention en milieu professionnel</t>
  </si>
  <si>
    <t xml:space="preserve">- Mise en ligne de la cartographie des points de collecte des DASRI
- Article de presse dans une revue spécialisée
- Mise en place d'affichettes d'information dans les salles d'attentes des professionnels de santé
- Accompagnement à la mise en place d'armoire DDM et de la collecte des DEEE
- 1 Chronique dans l'Indépendant
- 1 Chronique radio France Bleue Roussillon
</t>
  </si>
  <si>
    <t xml:space="preserve">TOTAL </t>
  </si>
  <si>
    <t>kg/hab/an</t>
  </si>
  <si>
    <t>Libellé de l’indicateur</t>
  </si>
  <si>
    <t>Méthode de mesure</t>
  </si>
  <si>
    <t>Année de référence</t>
  </si>
  <si>
    <t>Moyens humains alloués au programme</t>
  </si>
  <si>
    <t>En ETP</t>
  </si>
  <si>
    <t>Temps passé par équipe projet</t>
  </si>
  <si>
    <t>Moyens financiers alloués au programme</t>
  </si>
  <si>
    <t>En Millier d’€</t>
  </si>
  <si>
    <t>Coût alloué aux actions</t>
  </si>
  <si>
    <t>% d’objectifs atteints des actions du PLP</t>
  </si>
  <si>
    <t>En %</t>
  </si>
  <si>
    <t>     </t>
  </si>
  <si>
    <t>% de membre présent au comité de suivi</t>
  </si>
  <si>
    <t>Nombre de partenariats</t>
  </si>
  <si>
    <t>Baisse de la production d’OMA</t>
  </si>
  <si>
    <t>INDICATEURS ET OBJECTIFS DE PROGRAMME</t>
  </si>
  <si>
    <t>tonnes</t>
  </si>
  <si>
    <t>Textiles</t>
  </si>
  <si>
    <t>Déchets ménagers spéciaux</t>
  </si>
  <si>
    <t>Annexe ADEME</t>
  </si>
  <si>
    <t>Compostage individuel</t>
  </si>
  <si>
    <t>Eco exemplarité des administrations</t>
  </si>
  <si>
    <t>Stop pub</t>
  </si>
  <si>
    <t xml:space="preserve">Sensibiliser à l'éco- consommation "pauvre en déchets" </t>
  </si>
  <si>
    <t>Développer le compostage et lutter contre le gaspillage alimentaire dans les établissements acceuillant du public</t>
  </si>
  <si>
    <t>Informer sur les points de collecte des DASRI et renforcer le réseau de collecte des DDM</t>
  </si>
  <si>
    <t>Promouvoir le jardinage au naturel</t>
  </si>
  <si>
    <t>Communiquer sur le compostage auprès de tous les publics concernés</t>
  </si>
  <si>
    <r>
      <t xml:space="preserve">Indicateurs de </t>
    </r>
    <r>
      <rPr>
        <b/>
        <sz val="10"/>
        <color indexed="9"/>
        <rFont val="Spranq eco sans"/>
      </rPr>
      <t>moyens</t>
    </r>
  </si>
  <si>
    <r>
      <t xml:space="preserve">Tableau </t>
    </r>
    <r>
      <rPr>
        <b/>
        <sz val="10"/>
        <color indexed="9"/>
        <rFont val="Spranq eco sans"/>
      </rPr>
      <t>d'avancement du programme</t>
    </r>
  </si>
  <si>
    <r>
      <t xml:space="preserve">Indicateurs de </t>
    </r>
    <r>
      <rPr>
        <b/>
        <sz val="10"/>
        <color indexed="9"/>
        <rFont val="Spranq eco sans"/>
      </rPr>
      <t>participation</t>
    </r>
  </si>
  <si>
    <t>Catégorie</t>
  </si>
  <si>
    <t>Nom indicateur</t>
  </si>
  <si>
    <t>Données initiales</t>
  </si>
  <si>
    <t>Périmètre</t>
  </si>
  <si>
    <t>Fréquence d'actualisation</t>
  </si>
  <si>
    <t>Source de données</t>
  </si>
  <si>
    <t>Utilisation de l'indicateur</t>
  </si>
  <si>
    <t>Démographie</t>
  </si>
  <si>
    <t>Population municipale</t>
  </si>
  <si>
    <t>tous les ans</t>
  </si>
  <si>
    <t>INSEE</t>
  </si>
  <si>
    <t>Pour tout calcul en kg/hab</t>
  </si>
  <si>
    <t>Nombre logement individuel</t>
  </si>
  <si>
    <t>Tous les 2 ans</t>
  </si>
  <si>
    <t>AUDAP à partir de l'INSEE</t>
  </si>
  <si>
    <t>Taille des foyers</t>
  </si>
  <si>
    <t>tous les 3 ans</t>
  </si>
  <si>
    <t>Evolution déchets en 2014</t>
  </si>
  <si>
    <t>STOP PUB</t>
  </si>
  <si>
    <t>Touristique</t>
  </si>
  <si>
    <t>Nombre de structure</t>
  </si>
  <si>
    <t xml:space="preserve">tous les 2 ans </t>
  </si>
  <si>
    <t>CDT</t>
  </si>
  <si>
    <t>actions touristiques, évolution déchets</t>
  </si>
  <si>
    <t xml:space="preserve">Equivalent touriste </t>
  </si>
  <si>
    <t>tous les 2 ans</t>
  </si>
  <si>
    <t>Nombre d'Ecolabel</t>
  </si>
  <si>
    <t>Ecolabels.fr
http://www.laclefverte.org</t>
  </si>
  <si>
    <t>Promotion Eco-label</t>
  </si>
  <si>
    <t>Emploi saisonnier</t>
  </si>
  <si>
    <t>Pyrénées Orientales</t>
  </si>
  <si>
    <t>Tous les 3 ans</t>
  </si>
  <si>
    <t>actions touristiques, évolution déchets en 2014</t>
  </si>
  <si>
    <t>Economique</t>
  </si>
  <si>
    <t>Nombre d'entreprises</t>
  </si>
  <si>
    <t>Taux de chomage</t>
  </si>
  <si>
    <t>Tous les ans</t>
  </si>
  <si>
    <t>CCI Bayonne</t>
  </si>
  <si>
    <t>Social/insertion</t>
  </si>
  <si>
    <t>Nombre de structure d'insertion</t>
  </si>
  <si>
    <t>CG</t>
  </si>
  <si>
    <t>Projet social</t>
  </si>
  <si>
    <t>Modes de consommation</t>
  </si>
  <si>
    <t>Revenus des ménages</t>
  </si>
  <si>
    <t>Tous les 5 ans ; quand données disponibles</t>
  </si>
  <si>
    <t>Type d'indicateur</t>
  </si>
  <si>
    <t>Socio-économique</t>
  </si>
  <si>
    <t>Prévention</t>
  </si>
  <si>
    <t>Actions emblématiques nationales</t>
  </si>
  <si>
    <t>Nombre composteurs distribués</t>
  </si>
  <si>
    <t>Déclaration stock par adhérents</t>
  </si>
  <si>
    <t>% foyer individuel dotés</t>
  </si>
  <si>
    <t>AUDAP + marché composteurs</t>
  </si>
  <si>
    <t>Voir suivi action C1</t>
  </si>
  <si>
    <t>Nombre d'autocollants apposés</t>
  </si>
  <si>
    <t>estimation  + comptage sur la CA BAB</t>
  </si>
  <si>
    <t>Estimation La Poste</t>
  </si>
  <si>
    <t>Voir suivi action C2</t>
  </si>
  <si>
    <t>Actions d’évitement de la production de déchets</t>
  </si>
  <si>
    <t>nombre de verres loués réutilisables</t>
  </si>
  <si>
    <t>Alternatiba</t>
  </si>
  <si>
    <t>Voir suivi action D3</t>
  </si>
  <si>
    <t>Nombre de verres achetés et utilisés régulièrement par les manifestations</t>
  </si>
  <si>
    <t>Autres acteurs</t>
  </si>
  <si>
    <t>Nombre de manifestations utilisant des verres réutilisables</t>
  </si>
  <si>
    <t xml:space="preserve">Actions de prévention qualitative </t>
  </si>
  <si>
    <t xml:space="preserve">Quantité de déchets dangereux </t>
  </si>
  <si>
    <t>Voir suivi action F3</t>
  </si>
  <si>
    <t>Coûts de fonctionnement des déchets dangereux</t>
  </si>
  <si>
    <t>Nombre de PAV équipé de collecteurs de piles </t>
  </si>
  <si>
    <t>Voir suivi action F2</t>
  </si>
  <si>
    <t>Nombre d'établissements publics équipés en collecteurs de piles</t>
  </si>
  <si>
    <t>Quantité de textile collecté</t>
  </si>
  <si>
    <t>Ecoval, estimation par Le Relais 64 et estimation associations caritatives</t>
  </si>
  <si>
    <t>Voir suivi action D1</t>
  </si>
  <si>
    <t>Nombre de bornes de collecte du textile</t>
  </si>
  <si>
    <t>ECOVAL et Le Relais 64</t>
  </si>
  <si>
    <t xml:space="preserve">Nombre de point de collecte Emmaüs </t>
  </si>
  <si>
    <t>Emmaüs et BTG</t>
  </si>
  <si>
    <t>Eco-exemplarité</t>
  </si>
  <si>
    <t xml:space="preserve">Quantité en kg/agent/an de papier consommée </t>
  </si>
  <si>
    <t>quantité de déchets résiduels produits par agent par an</t>
  </si>
  <si>
    <t>INDDIGO</t>
  </si>
  <si>
    <t>quantité de déchets recyclable produits par agent par an</t>
  </si>
  <si>
    <t>% de déchets restant à trier dans les résiduels </t>
  </si>
  <si>
    <r>
      <t xml:space="preserve"> </t>
    </r>
    <r>
      <rPr>
        <sz val="10"/>
        <rFont val="Tahoma"/>
        <family val="2"/>
      </rPr>
      <t>Sensibilisation du public à la prévention</t>
    </r>
  </si>
  <si>
    <t>Nombre de personnes sensibilisés à l'environnement</t>
  </si>
  <si>
    <t>Associations d'éducation à l'environnement</t>
  </si>
  <si>
    <t>Suivi dans action A2. Sensibiliser les enfants</t>
  </si>
  <si>
    <t>Nombre de jours d'opérations de sensibilisation des consommateurs en grande distribution</t>
  </si>
  <si>
    <t>SEPANSO et BTG</t>
  </si>
  <si>
    <t>Nombre de partenaires impliqués</t>
  </si>
  <si>
    <t>BTG via partenaires</t>
  </si>
  <si>
    <t>Nombre d'INS imprimés par l'enseigne Carrefour Anglet</t>
  </si>
  <si>
    <t>Tous les 5 ans</t>
  </si>
  <si>
    <t>Carrefour Anglet</t>
  </si>
  <si>
    <t>Nombre d'INS imprimés par l'enseigne Leclerc Biarritz</t>
  </si>
  <si>
    <t>Leclerc Biarritz</t>
  </si>
  <si>
    <t xml:space="preserve">Nombre de groupe AMAP </t>
  </si>
  <si>
    <t>Réseau des AMAP</t>
  </si>
  <si>
    <t>Nombre d’associations détournant les déchets pour des conceptions artistiques</t>
  </si>
  <si>
    <t>Associations</t>
  </si>
  <si>
    <t>Nombre de meubles réalisés à partir de déchets</t>
  </si>
  <si>
    <t>Prévention des déchets des entreprises</t>
  </si>
  <si>
    <t xml:space="preserve">Nombre de structures ayant adoptés une redevance spéciale ou une tarification pour les producteurs non ménagers </t>
  </si>
  <si>
    <t>Adhérents de BTG</t>
  </si>
  <si>
    <t>Nombre d’entreprises sensibilisées à l’éco-conception via session d’informations</t>
  </si>
  <si>
    <t>Apesa Innovation et Ademe</t>
  </si>
  <si>
    <t>Nombre de structures ayant adoptées une redevance incitative </t>
  </si>
  <si>
    <t>Nombre de professionnels réparateurs de biens</t>
  </si>
  <si>
    <t>Tous les 4 ans</t>
  </si>
  <si>
    <t>Chambre des métiers et de l'Artisanat</t>
  </si>
  <si>
    <t>Le nombre de jour d’exposition sur l’eau </t>
  </si>
  <si>
    <t>SMUN</t>
  </si>
  <si>
    <t>Le nombre de stand « Bar à eau » réalisé </t>
  </si>
  <si>
    <t>Consommation d’eau du robinet par les habitants</t>
  </si>
  <si>
    <t>enquête d'opinion</t>
  </si>
  <si>
    <t>Indicateurs de programme</t>
  </si>
  <si>
    <t>Indicateurs des actions</t>
  </si>
  <si>
    <t>Population déchets</t>
  </si>
  <si>
    <t>Calcul</t>
  </si>
  <si>
    <t>Pour calcul des aides ADEME</t>
  </si>
  <si>
    <t>Compostage individuel et collectif 
Evolution déchets en 2014</t>
  </si>
  <si>
    <t>Total nombre de boite aux lettres</t>
  </si>
  <si>
    <t>% de boite aux lettres dotées</t>
  </si>
  <si>
    <t>Suivi de l'efficacité du programme</t>
  </si>
  <si>
    <t>Présentiels lors des comités</t>
  </si>
  <si>
    <t>Tonnages collectés par an par rapport à la population locale</t>
  </si>
  <si>
    <t xml:space="preserve">Communiquer sur le programme de prévention </t>
  </si>
  <si>
    <t>Dynamiser l'action Stop Pub sur le territoire</t>
  </si>
  <si>
    <t xml:space="preserve">Réduire le gaspillage alimentaire </t>
  </si>
  <si>
    <t>SYDETOM66</t>
  </si>
  <si>
    <t>Objectif</t>
  </si>
  <si>
    <t>En nombre</t>
  </si>
  <si>
    <t>Actions</t>
  </si>
  <si>
    <t>AXE CONCERNE</t>
  </si>
  <si>
    <t>Libellé de l'indicateur :</t>
  </si>
  <si>
    <t>Unité de mesure :</t>
  </si>
  <si>
    <t>Années</t>
  </si>
  <si>
    <t>Objectifs</t>
  </si>
  <si>
    <t>Résultats</t>
  </si>
  <si>
    <t>Unité de mesure</t>
  </si>
  <si>
    <t xml:space="preserve">Date d'actualisation de la fiche : </t>
  </si>
  <si>
    <r>
      <t xml:space="preserve">Indicateurs de </t>
    </r>
    <r>
      <rPr>
        <b/>
        <sz val="10"/>
        <color indexed="9"/>
        <rFont val="Spranq eco sans"/>
      </rPr>
      <t>flux de déchets évités</t>
    </r>
  </si>
  <si>
    <t>- Mise en place d'un partenariat avec la CCI 
- 1 information sur la prévention des déchets auprès des professionnels (15 entreprises)</t>
  </si>
  <si>
    <t>- 1 formation EPCI sur la redevance spéciale
- Conception et diffusion d'une plaquette sur la prévention des déchets des professionnels</t>
  </si>
  <si>
    <t>- 1 formation EPCI sur la redevance spéciale
- 1 information sur la prévention des déchets auprès des professionnels
- Diffusion d'une plaquette sur la prévention des déchets des professionnels</t>
  </si>
  <si>
    <t xml:space="preserve">Mettre en place une filière de réemploi et valorisation </t>
  </si>
  <si>
    <t>- Suivi et bilan de l'opération.
'- 1 Chronique dans l'Indépendant
- 1 Chronique radio France Bleue Roussillon
- Diffusion de plaquette sur les présentoirs (4000 exemplaires)
- Bilan de l'étude de faisabilité d'une ressourcerie -démantèlement</t>
  </si>
  <si>
    <t>- Création/conception du Stand anti-gaspi</t>
  </si>
  <si>
    <t>Intitulé de l'action</t>
  </si>
  <si>
    <t xml:space="preserve"> - Mise en place du partenariat SYDETOM66/ PMCA/Eco-TLC
 - Conventionnement du SYDETOM66 avec l'éco-organisme
 - Rencontre avec les collecteurs /repreneurs
 - Rédaction du cahier des charges et lancement de l'appel d'offre
 - Etude du positionnement des colonnes sur le territoire</t>
  </si>
  <si>
    <t xml:space="preserve">- 1 Chronique dans l'Indépendant
- 1 Chronique radio France Bleue Roussillon
- Rubrique sur le site internet et création d'une application smartphone
- Prise de contact et sensibilisation des  GSA
- Conception et diffusion d'une plaquette "éco achats" 
- Réalisation d'un jeu concours
 </t>
  </si>
  <si>
    <t xml:space="preserve">- 1 Chronique dans l'Indépendant
- 1 Chronique radio France Bleue Roussillon
- 20 actions de sensibilisation sur stand
- Diffusion de la plaquette "éco achats" 
 </t>
  </si>
  <si>
    <t xml:space="preserve">- 1 Chronique dans l'Indépendant
- 1 Chronique radio France Bleue Roussillon
- Diffusion de la plaquette "éco achats" 
 </t>
  </si>
  <si>
    <t xml:space="preserve"> - 1 Chronique dans l'Indépendant
- 1 Chronique radio France Bleue Roussillon
- Elaboration et réalisation d'un jeu concours
- Diffusion d'une plaquette "gaspillage alimentaire" 
 </t>
  </si>
  <si>
    <t xml:space="preserve">- 1 Chronique dans l'Indépendant
- 1 Chronique radio France Bleue Roussillon
- Diffusion d'une plaquette "gaspillage alimentaire" 
</t>
  </si>
  <si>
    <t>Chronique France Bleue</t>
  </si>
  <si>
    <t>Chronique Indépendant</t>
  </si>
  <si>
    <t>Publirédactionnel Indépendant</t>
  </si>
  <si>
    <t>Publication Indépendant "Journal de l'été"</t>
  </si>
  <si>
    <t>Publirédactionnel journaux spécialisés (DASRI, déchets de chasse)</t>
  </si>
  <si>
    <t xml:space="preserve">- 1 Chronique dans l'Indépendant.
- 1 Chronique radio France Bleue Roussillon.
- Alimentation des rubriques sur le site internet.
- 20 actions de sensibilisation sur stand (Cuisine anti gaspi).
- Conception et diffusion d'une plaquette "gaspillage alimentaire" 
 </t>
  </si>
  <si>
    <t>Collecte et valorisation du textile</t>
  </si>
  <si>
    <t>TOTAL</t>
  </si>
  <si>
    <t>BTG</t>
  </si>
  <si>
    <t>Potentiel de réduction</t>
  </si>
  <si>
    <t>Développer les bonnes pratiques au sein des administrations du territoire</t>
  </si>
  <si>
    <t>Suivi des 13 actions du PLP</t>
  </si>
  <si>
    <t>Poursuivre le développement du compostage individuel et partagé</t>
  </si>
  <si>
    <t>- Réalisation d'un guide prévention des déchets pour le grand public
- Réalisation d'une Réglette "guide de la prévention"
- Mise en place d'un présentoir dédié aux outils de communication
- Réalisation d'une Bande dessinée  interactive avec connexion web et jeu concours inauguration pendant la SERD 
- 10 interventions dans les classes de CM2 pour présenter la prévention
- Mise en place d'un stage "Customisez vos fringues" prestation avec un styliste pour apprendre aux jeunes adultes à redonner vie à leurs vêtements. Cette intervention sera réalisée au niveau des PIJ et des Lycées
- Réalisation d'un PubliRédactionnel dans "L'indépendant" (présentation des dispositifs de prévention de l'année) + 1 chronique sur le thème de la prévention
- 1 chronique France Bleue Roussillon sur le thème général de la prévention
- 2 chroniques radio "Les éco-catalans" (10 sujets)
- Inauguration locale du programme de prévention et des actions mises en place au cours de l'année (dossier de presse à destination des médias et des rédacteurs des gazettes communales et intercommunales)
- Publication L'Indépendant à destination du tourisme estival (1 page pendant 6 semaines)
- Recherche de 10 foyers témoins en matière d'éco achat et gaspillage alimentaire et de stop PUB
- Actualisation du site Internet : section spécifique à la thématique prévention avec une extension Facebook et Twitter. Clips vidéo "in house" et web TV. 70% de la section web enfants et jeunes adultes sont dédiés à la prévention. Achat d'une application smartphone, carte interactive pour localiser les outils de prévention (colonne textile, présentoir ...)
- Mise en place d'un partenariat avec le site www.TROC66.com
-Etude d'un partenariat  avec les cinémas communaux (spot prévention)
- Actualisation des bulletins d’information mensuels, de la newsletter, du journal du SYDETOM66 (grand public) pour y intégrer la prévention à 35%
- 10 animations marchés traditionnels ou vide-greniers</t>
  </si>
  <si>
    <t>- Actualisation des outils existants (site internet, bulletin etc.)
- Distribution des plaquettes et réglettes 
- Poursuite du Jeu concours (BD Interactive) lors de 20 interventions dans les classes de CM2 
- Animation des stages "Customisez vos fringues"
- Inauguration locale des actions mises en place au cours de l'année avec pour appui un dossier de presse à destination des médias et des rédacteurs des gazettes communales et intercommunales
- Médiatisation des foyers témoins
- Réalisation d'un PubliRédactionnel dans "L'indépendant" (présentation des dispositifs de prévention de l'année) + 1 chronique sur le thème de la prévention
- 1 Chronique radio France Bleue Roussillon (général prévention)
- 2 chroniques radio "Les éco-catalans" (10 sujets) 
- Publication L'Indépendant à destination du tourisme estival (1 page pendant 6 semaines)
 - Actualisation du site web</t>
  </si>
  <si>
    <t xml:space="preserve">'- Actualisation des outils existants (site internet, bulletin etc.)
- Distribution des plaquettes et réglettes 
- Poursuite du Jeu concours (BD Interactive) lors de 20 interventions dans les classes de CM2 
- Animation des stages "Customisez vos fringues"
- Inauguration locale des actions mises en place au cours de l'année avec pour appui un dossier de presse à destination des médias et des rédacteurs des gazettes communales et intercommunales
- Médiatisation des foyers témoins
- Réalisation d'un PubliRédactionnel dans "L'indépendant" (présentation des dispositifs de prévention de l'année) + 1 chronique sur le thème de la prévention
- 1 Chronique radio France Bleue Roussillon (général prévention)
- 2 chroniques radio "Les éco-catalans" (10 sujets)
- Publication L'Indépendant à destination du tourisme estival (1 page pendant 6 semaines)
 - Actualisation du site web
</t>
  </si>
  <si>
    <t>- Actualisation des outils existants (site internet, bulletin etc.)
- Distribution des plaquettes et réglettes 
- Poursuite du Jeu concours (BD Interactive) lors de 20 interventions dans les classes de CM2 
- Animation des stages "Customisez vos fringues"
- Inauguration locale des actions mises en place au cours de l'année avec pour appui un dossier de presse à destination des médias et des rédacteurs des gazettes communales et intercommunales
- Médiatisation des foyers témoins
- Réalisation d'un PubliRédactionnel dans "L'indépendant" (présentation des dispositifs de prévention de l'année) + 1 chronique sur le thème de la prévention
- 1 Chronique radio France Bleue Roussillon (général prévention) 
- 2 chroniques radio "Les éco-catalans" (10 sujets)
- Publication L'Indépendant à destination du tourisme estival (1 page pendant 6 semaines)
 - Actualisation du site web 
- Organisation des journées de la prévention sur chaque EPCI  
- Réalisation d'un jeu concours pour cloturer le programme
- 25 animations marchés traditionnels ou vide-greniers</t>
  </si>
  <si>
    <t xml:space="preserve">- 20 animations dans les écoles
- 25 Animations marchés, jardineries et pépinières
-1  chronique France Bleue Rousillon
- 1 chronique dans la presse écrite (Quotidien l'Indépendant+ gazettes communales)
- Création d'une communauté web autour de "jefaisducompost.com"
- Distribution du guide du compostage (4000 exemplaires)
</t>
  </si>
  <si>
    <t xml:space="preserve">- Mise en place des autocollants dans présentoir     
- achat de 13 000 autocollants personnalisés pour 90 000 foyers
- 1 Evenementiel local autour de la mise en place des présentoirs (correspondant local)
- 1 Chronique dans l'Indépendant
- 1  Chroniques radio France Bleue Roussillon 
- Communication dans les Gazettes communales
</t>
  </si>
  <si>
    <t>- Rechargement des présentoirs
- 1 chronique presse écrite 'l'Indépendant'
- 1  Chroniques radio France Bleue Roussillon 
- Communication dans les Gazettes communales
- contrôle du respect de l'autocollant stop PUB
- bilan de l'opération</t>
  </si>
  <si>
    <t>Comptage</t>
  </si>
  <si>
    <t>Indicateurs de 
REALISATION</t>
  </si>
  <si>
    <r>
      <t>Indicateurs et objectifs d’</t>
    </r>
    <r>
      <rPr>
        <b/>
        <sz val="10"/>
        <color indexed="9"/>
        <rFont val="Tahoma"/>
        <family val="2"/>
      </rPr>
      <t>activités</t>
    </r>
  </si>
  <si>
    <r>
      <t>Indicateurs et objectifs d’</t>
    </r>
    <r>
      <rPr>
        <b/>
        <sz val="10"/>
        <color indexed="9"/>
        <rFont val="Tahoma"/>
        <family val="2"/>
      </rPr>
      <t>impact</t>
    </r>
  </si>
  <si>
    <t>L'objectif est d'équiper à terme 30 établissements.</t>
  </si>
  <si>
    <t>Produit ciblés</t>
  </si>
  <si>
    <t>Gisement impacté</t>
  </si>
  <si>
    <t>Compostage individuel et partagé</t>
  </si>
  <si>
    <t>OMR</t>
  </si>
  <si>
    <t>Actions de prévention identifiées</t>
  </si>
  <si>
    <t>OMA</t>
  </si>
  <si>
    <t>Papiers et imprimés non sollicités</t>
  </si>
  <si>
    <t>Gisement d'évitement
(source MODECOM)</t>
  </si>
  <si>
    <t>Collecte de DDM sur les décheteries</t>
  </si>
  <si>
    <t>Sensibiliser et informer des lieux de collecte</t>
  </si>
  <si>
    <t>pop</t>
  </si>
  <si>
    <t xml:space="preserve">Equiper le territoire de 200 colonnes. </t>
  </si>
  <si>
    <t>L'objectif est d'atteindre un taux d'apposition de 20%.</t>
  </si>
  <si>
    <t xml:space="preserve">L'objectif est d'atteindre une réduction de 15% des déchets de papiers au sein des administrations engagées du territoire. </t>
  </si>
  <si>
    <t>415kg/hab.</t>
  </si>
  <si>
    <t>Résidus de cuisine et de jardin</t>
  </si>
  <si>
    <t>Compostage dans les établissements acceuillant du public</t>
  </si>
  <si>
    <t>Année 1</t>
  </si>
  <si>
    <t>Année 2</t>
  </si>
  <si>
    <t>Année 3</t>
  </si>
  <si>
    <t>Année 4</t>
  </si>
  <si>
    <t>Année 5</t>
  </si>
  <si>
    <t>en nombre</t>
  </si>
  <si>
    <t>Gisement</t>
  </si>
  <si>
    <t>Mode de calcul de l’évitement</t>
  </si>
  <si>
    <t>en tonne</t>
  </si>
  <si>
    <t>DMA</t>
  </si>
  <si>
    <t>Verre</t>
  </si>
  <si>
    <t>Collecte sélective (hors verre)</t>
  </si>
  <si>
    <t>Part des Imprimés non sollicités</t>
  </si>
  <si>
    <t>1ETP</t>
  </si>
  <si>
    <t>heures</t>
  </si>
  <si>
    <t>jours</t>
  </si>
  <si>
    <t>1/2 ETP</t>
  </si>
  <si>
    <t>suivi actions PLP</t>
  </si>
  <si>
    <t>Suivi</t>
  </si>
  <si>
    <t>Coûts prévisionnels</t>
  </si>
  <si>
    <t>TOTAL jours programme</t>
  </si>
  <si>
    <t>ETP prévu</t>
  </si>
  <si>
    <t>Budget total pour les 5 ans du PLP</t>
  </si>
  <si>
    <t>Moyenne par action</t>
  </si>
  <si>
    <t>Moyenne par habitant</t>
  </si>
  <si>
    <t>Total</t>
  </si>
  <si>
    <t>PORTEUR DE L'ACTION :</t>
  </si>
  <si>
    <t>PUBLICS CIBLES :</t>
  </si>
  <si>
    <t>FINALITE DE L'ACTION</t>
  </si>
  <si>
    <t>CONTEXTE</t>
  </si>
  <si>
    <t>DESCRIPTIF</t>
  </si>
  <si>
    <t>OBJECTIFS DE L'ACTION</t>
  </si>
  <si>
    <t>INDICATEURS DE SUIVI</t>
  </si>
  <si>
    <t>Etapes</t>
  </si>
  <si>
    <t>Investisst</t>
  </si>
  <si>
    <t>Bilan financier complet année par année du PLP de la CANGT</t>
  </si>
  <si>
    <t>Bilan en ETP complet (en nombre de jours) année par année du PLP de la CANGT</t>
  </si>
  <si>
    <t>Synthèse du PLP (en ETP traduit en nombre de jour de travail) attendu année par année</t>
  </si>
  <si>
    <t>Bilan quantitatif des gisements détournés ou évités suite au PLP de la CANGT</t>
  </si>
  <si>
    <t>Part des fermentescibles liés aux opérations accompagnées par la CANGT</t>
  </si>
  <si>
    <t>Part des déchets verts liés aux opérations accompagnées par la CANGT</t>
  </si>
  <si>
    <t>Population concernée (en hab)</t>
  </si>
  <si>
    <t>en kg/hab</t>
  </si>
  <si>
    <t>Potentiel d'évitement sur la durée totale du PLP</t>
  </si>
  <si>
    <t>Synthèse des gisements attendus et évités sur la durée du PLP</t>
  </si>
  <si>
    <t>N° d'action</t>
  </si>
  <si>
    <t>A- Sensibilisation des publics à la prévention des déchets</t>
  </si>
  <si>
    <t>Action A 2 -  Consommation Ecoresponsable</t>
  </si>
  <si>
    <t>Action A 3 -  Communication axée prévention</t>
  </si>
  <si>
    <t>B- Actions éco-exemplaires de la collectivité</t>
  </si>
  <si>
    <t>Action B 4 -  Manifestations écoresponsables</t>
  </si>
  <si>
    <t>Action B 5 -  Favoriser l'usage de la vaisselle lavable</t>
  </si>
  <si>
    <t>Action B 6 -  Echanger les bonnes pratiques entre communes</t>
  </si>
  <si>
    <t>Action B 7 -  Formation des agents aux bonnes pratiques et à la diffusion des messages</t>
  </si>
  <si>
    <t>C- Actions emblématiques nationales</t>
  </si>
  <si>
    <t>C-1- Prévention et gestion de proximité des biodéchets</t>
  </si>
  <si>
    <t>Action C 8 -  Compostage domestique</t>
  </si>
  <si>
    <t>Action C 9 -  Compostage des gros producteurs</t>
  </si>
  <si>
    <t>C-2- Autres actions : opération sacs de caisse, stop-pub, gaspillage alimentaire,…</t>
  </si>
  <si>
    <t>Action C 10 -  Lutte contre le gaspillage alimentaire</t>
  </si>
  <si>
    <t>Action C 11 -  Stop-Pub</t>
  </si>
  <si>
    <t>D- Actions d'évitement de la production de déchets</t>
  </si>
  <si>
    <t>D-1- Réparation, réemploi</t>
  </si>
  <si>
    <t>D-2- Autres actions d'évitement : promotion de l'eau du robinet…</t>
  </si>
  <si>
    <t>E- Actions de prévention des déchets des entreprises et actions de prévention des déchets dangereux</t>
  </si>
  <si>
    <t>E-1- Déchets des entreprises</t>
  </si>
  <si>
    <t xml:space="preserve">Action E 13 -  Organiser le manger cochon </t>
  </si>
  <si>
    <t>Action E 14 -  Organiser la collecte des dons alimentaires</t>
  </si>
  <si>
    <t xml:space="preserve">Action E 15 -  Appuyer le rôle de fédérateur de la CANGT </t>
  </si>
  <si>
    <t>Action E 16 -  Créer une charte des professionnels engagés dans l'usage de produits locaux</t>
  </si>
  <si>
    <t>Action E 17 -   Présenter les filières existantes de dépôt ou valorisation de ces déchets</t>
  </si>
  <si>
    <t>E-2- Déchets dangereux</t>
  </si>
  <si>
    <t>F- Programme de prévention : actions globales et transversales</t>
  </si>
  <si>
    <t>Action E 18 -   Réduction des déchets dangereux</t>
  </si>
  <si>
    <t>Action F 19 -   Suivi du PLP</t>
  </si>
  <si>
    <t>T4</t>
  </si>
  <si>
    <t>T1</t>
  </si>
  <si>
    <t>T2</t>
  </si>
  <si>
    <t>T3</t>
  </si>
  <si>
    <t>Action A 1 - Sensibilisation des scolaires au développement durable</t>
  </si>
  <si>
    <t>Tout-public</t>
  </si>
  <si>
    <t xml:space="preserve">Nombre de composteurs distribués </t>
  </si>
  <si>
    <t>Nombre d'administrés formés</t>
  </si>
  <si>
    <t>Quantité de déchets détournés de la collecte d'OM</t>
  </si>
  <si>
    <t>en Kg</t>
  </si>
  <si>
    <t>Nombre d'animations réalisées sur le territoire</t>
  </si>
  <si>
    <t xml:space="preserve">Gros producteurs accompagnés </t>
  </si>
  <si>
    <t>CANGT</t>
  </si>
  <si>
    <t>communes et associations</t>
  </si>
  <si>
    <t>Nombre de signataires de la charte</t>
  </si>
  <si>
    <t>Agents et élus de la CANGT et des communes membres</t>
  </si>
  <si>
    <t>Nombre de lettres diffusées</t>
  </si>
  <si>
    <t>Déchets des entreprises</t>
  </si>
  <si>
    <t xml:space="preserve"> - </t>
  </si>
  <si>
    <t>Plaquettes de prévention et filières de traitement des déchets du BTP</t>
  </si>
  <si>
    <t>Nombre de sites relayant l’information auprès des artisans sur la gestion des déchets</t>
  </si>
  <si>
    <t>Nombre d’actions d’informations et de sensibilisation réalisées (en nombre)</t>
  </si>
  <si>
    <t>particuliers et entreprises</t>
  </si>
  <si>
    <t>,</t>
  </si>
  <si>
    <t>Action D 12- Réemploi, réparation</t>
  </si>
  <si>
    <t>Elèves, professeurs et encadrants des établissements scolaires</t>
  </si>
  <si>
    <t>Nombre de manifestations accompagnées</t>
  </si>
  <si>
    <t>Nombre de personnes sensibilisées</t>
  </si>
  <si>
    <t>Nombre de relais diffusant les messages de la CANGT</t>
  </si>
  <si>
    <t>les habitants et les milieux éducatifs</t>
  </si>
  <si>
    <t>Nombre de guides distribués</t>
  </si>
  <si>
    <t>en nombre cumulé</t>
  </si>
  <si>
    <t>Le grand public, les écoles et le personnel des cuisines scolaires</t>
  </si>
  <si>
    <t>Construction du plan d'intervention de la CANGT sur la durée du programme</t>
  </si>
  <si>
    <t>Réalisation du guide</t>
  </si>
  <si>
    <t>Nombre d’actions de sensibilisation au gaspillage alimentaire réalisées sur la CANGT</t>
  </si>
  <si>
    <t>les habitants, les collectivités</t>
  </si>
  <si>
    <t xml:space="preserve">Suivi et approvisionnement des relais </t>
  </si>
  <si>
    <t>en kg</t>
  </si>
  <si>
    <t>Nombre de commerçants labellisés</t>
  </si>
  <si>
    <t>Réalisation des COPIL</t>
  </si>
  <si>
    <t>Réalisation des COPIL
Réalisation d'une enquête d'opinion sur la connaissance des actions de prévention par le grand public</t>
  </si>
  <si>
    <t>Nombre de COPIL réalisés</t>
  </si>
  <si>
    <t>Nombre d'enquêtes d'opinion réalisées</t>
  </si>
  <si>
    <t>les agents communaux et intercommunaux</t>
  </si>
  <si>
    <t xml:space="preserve"> - Nombre de formations destinées aux agents réalisées</t>
  </si>
  <si>
    <t xml:space="preserve"> - Nombre d’actions de sensibilisation réalisées auprès des agents</t>
  </si>
  <si>
    <t>les organisateurs de manifestations</t>
  </si>
  <si>
    <t xml:space="preserve"> - Nombre de seaux distribués</t>
  </si>
  <si>
    <t>les métiers de bouches : primeurs, boulangers, restaurateurs</t>
  </si>
  <si>
    <t xml:space="preserve"> - Nombre d’établissements collectés</t>
  </si>
  <si>
    <t>Principalement les supérettes et supermarchés</t>
  </si>
  <si>
    <t xml:space="preserve"> - Nombre d'établissement proposant le doggy bag </t>
  </si>
  <si>
    <t>Tous les publics</t>
  </si>
  <si>
    <t xml:space="preserve"> - Nombre de réunions organisées</t>
  </si>
  <si>
    <t>Réalisation d’actions de sensibilisation
Labellisation de commerçants pilotes ayant suivi la démarche de co-construction du label</t>
  </si>
  <si>
    <t>Nombre de manifestations mettant à disposition de la vaisselle lavable</t>
  </si>
  <si>
    <t>Suivi de l'adhésion à la charte</t>
  </si>
  <si>
    <t>Développement sur d’autres établissements
Accompagnement et suivi de l’opération par le maitre composteur : Evaluation des quantités d’OM détournées</t>
  </si>
  <si>
    <t>Réalisation d’actions de sensibilisation et diffusion des outils</t>
  </si>
  <si>
    <t>Nombre de relais mobilisés et participant à la distribution</t>
  </si>
  <si>
    <r>
      <t>Faire reconnaître cette pratique pour la moderniser et la dynamiser en distribuant des seaux données aux restaurateurs, primeurs et boulangeries</t>
    </r>
    <r>
      <rPr>
        <b/>
        <sz val="10"/>
        <rFont val="Century Gothic"/>
        <family val="2"/>
      </rPr>
      <t xml:space="preserve">
Objectifs cumulés :</t>
    </r>
    <r>
      <rPr>
        <sz val="10"/>
        <rFont val="Century Gothic"/>
        <family val="2"/>
      </rPr>
      <t xml:space="preserve">
- 30 seaux distribués sur la durée du PLP</t>
    </r>
  </si>
  <si>
    <t>Part du gaspillage alimentaire</t>
  </si>
  <si>
    <t>Objectif de réduction de 20% des déchets alimentaires pour un potentiel de 45 kg/hab = 9 kg *58 524 hab = 526 tonnes</t>
  </si>
  <si>
    <t>Part des papiers des agents communaux et intercommunaux</t>
  </si>
  <si>
    <t>1 kg/hab.an diminution de la consommation de bouteilles plastiques * 20 % = 11 t
1 kg/hab.an diminution de la consommation de bouteilles plastiques * 20 % = 11 t</t>
  </si>
  <si>
    <t xml:space="preserve">8 kg/hab (limitation des impressions,…) * 20% d’adhésion = 93 </t>
  </si>
  <si>
    <t>Part des textiles</t>
  </si>
  <si>
    <t xml:space="preserve">6kg (textile) /hab * 58 524 hab * 50% = 175 t
</t>
  </si>
  <si>
    <t>Organiser le manger cochon (boulangerie &amp; restaurateur)
Impact sur les déchets assimilés de 1 kg/hab.an soit 6 tonnes</t>
  </si>
  <si>
    <t>Part des déchets dangereux</t>
  </si>
  <si>
    <t>2 kg /foyer * 20% de la population = 7 t/an</t>
  </si>
  <si>
    <t>Part des emballages lors des manifestations</t>
  </si>
  <si>
    <t>Tonnage initial 2016</t>
  </si>
  <si>
    <t>DEEE</t>
  </si>
  <si>
    <t>Ferraille</t>
  </si>
  <si>
    <t>Déchets verts</t>
  </si>
  <si>
    <t>Encombrants</t>
  </si>
  <si>
    <t>Déchets spécifiques</t>
  </si>
  <si>
    <t xml:space="preserve">&amp; 5 000 kit sur 5 ans
&amp; 5 gros producteurs &gt; 10 t/an  </t>
  </si>
  <si>
    <t>Objectif d’apposition de 10% des foyers (potentiel 15 kg /hab)
soit 58 524/2 hab/foyer * 10% * 15 kg = 43 tonnes</t>
  </si>
  <si>
    <r>
      <t xml:space="preserve">  Total potentiel d'OMA calculé</t>
    </r>
    <r>
      <rPr>
        <sz val="10"/>
        <color rgb="FFC2E49C"/>
        <rFont val="Century Gothic"/>
        <family val="2"/>
      </rPr>
      <t xml:space="preserve">::::     </t>
    </r>
  </si>
  <si>
    <r>
      <t>Total OMA</t>
    </r>
    <r>
      <rPr>
        <b/>
        <sz val="10"/>
        <color rgb="FFC2E49C"/>
        <rFont val="Century Gothic"/>
        <family val="2"/>
      </rPr>
      <t>::</t>
    </r>
  </si>
  <si>
    <r>
      <t xml:space="preserve">  Total potentiel des DMA esti</t>
    </r>
    <r>
      <rPr>
        <sz val="10"/>
        <rFont val="Century Gothic"/>
        <family val="2"/>
      </rPr>
      <t>mé</t>
    </r>
    <r>
      <rPr>
        <sz val="10"/>
        <color theme="9" tint="0.59999389629810485"/>
        <rFont val="Century Gothic"/>
        <family val="2"/>
      </rPr>
      <t xml:space="preserve">  :</t>
    </r>
  </si>
  <si>
    <r>
      <t>Total DMA</t>
    </r>
    <r>
      <rPr>
        <b/>
        <sz val="10"/>
        <color theme="9" tint="0.59999389629810485"/>
        <rFont val="Century Gothic"/>
        <family val="2"/>
      </rPr>
      <t xml:space="preserve">  :</t>
    </r>
  </si>
  <si>
    <t>Objectif -7% à atteindre</t>
  </si>
  <si>
    <t>Action A 1</t>
  </si>
  <si>
    <t>Action A 2</t>
  </si>
  <si>
    <t>Action A 3</t>
  </si>
  <si>
    <t>Action B 4</t>
  </si>
  <si>
    <t>Action B 5</t>
  </si>
  <si>
    <t>Action B 6</t>
  </si>
  <si>
    <t>Action B 7</t>
  </si>
  <si>
    <t>Action C 8</t>
  </si>
  <si>
    <t>Action C 9</t>
  </si>
  <si>
    <t>Action C 10</t>
  </si>
  <si>
    <t>Action C 11</t>
  </si>
  <si>
    <t>Action D 12</t>
  </si>
  <si>
    <t>Action  E 13</t>
  </si>
  <si>
    <t>Action  E 14</t>
  </si>
  <si>
    <t>Action  E 15</t>
  </si>
  <si>
    <t>Action  E 16</t>
  </si>
  <si>
    <t>Action  E 17</t>
  </si>
  <si>
    <t>Action  E 18</t>
  </si>
  <si>
    <t>Action F 19</t>
  </si>
  <si>
    <t>Temps estimé</t>
  </si>
  <si>
    <t>Hypothèse de calcul à valider</t>
  </si>
  <si>
    <t>sur 44 semaines (congés déduits)</t>
  </si>
  <si>
    <t>base de 11 semaines de travail/trimestre, soit 55 jours de travail</t>
  </si>
  <si>
    <t>Diffusion des outils existants</t>
  </si>
  <si>
    <t>Groupe de travail : création et animation</t>
  </si>
  <si>
    <t>Définition des outils à développer et création</t>
  </si>
  <si>
    <t xml:space="preserve">Calendrier : création et mise à jour </t>
  </si>
  <si>
    <t>Evènements à monter et animer</t>
  </si>
  <si>
    <t>Identification des actions</t>
  </si>
  <si>
    <t>Accompagnement des scolaires</t>
  </si>
  <si>
    <t>Consultation AO comm : rédaction, analyse…</t>
  </si>
  <si>
    <t>Formation des AEDD</t>
  </si>
  <si>
    <t>Bilan</t>
  </si>
  <si>
    <t>Comité de pilotage, création d'un label</t>
  </si>
  <si>
    <t>Promotion, diffusion et suivi du label</t>
  </si>
  <si>
    <t>Etat des lieux : enquêtes communes et recherche prestataires</t>
  </si>
  <si>
    <t>Définition charte d'engagement, modalités d'application, diffusion et suivi</t>
  </si>
  <si>
    <t>Identification des besoins des agents et validation des modalités de rencontres avec les élus</t>
  </si>
  <si>
    <t>Organisation et animation des sessions de formation et d'échanges</t>
  </si>
  <si>
    <t>Acquisition des kits : consultation composteurs et autocollants</t>
  </si>
  <si>
    <t xml:space="preserve">Suivi terrain </t>
  </si>
  <si>
    <t xml:space="preserve">Animation : formation, réunion, communication... </t>
  </si>
  <si>
    <t>Newsletter : définition du contenu, mise en page, mode de diffusion, recherche de témoignagnes, diffusion</t>
  </si>
  <si>
    <t>Accompagnement de 2 ou 3 établissements</t>
  </si>
  <si>
    <t>Gros producteurs : identification, critères et choix</t>
  </si>
  <si>
    <t>Définition d'un programme d'actions</t>
  </si>
  <si>
    <t>Communication : réalisation de supports, diffusion</t>
  </si>
  <si>
    <t>Actions de sensibilsation : montage et animation</t>
  </si>
  <si>
    <t>Création du STOP-PUB</t>
  </si>
  <si>
    <t>Diffusion : modalités et mise en place</t>
  </si>
  <si>
    <t>Définition des modes d'intervention de la CANGT</t>
  </si>
  <si>
    <t>Communication</t>
  </si>
  <si>
    <t>Label "commerçants engagés"</t>
  </si>
  <si>
    <t>Actions de sensibilisation</t>
  </si>
  <si>
    <t xml:space="preserve">Comité de pilotage </t>
  </si>
  <si>
    <t>Expérimentation : choix des seaux, des acteurs et suivi</t>
  </si>
  <si>
    <t>Bilan et suivi</t>
  </si>
  <si>
    <t>Appel à projets pour l'organisation des dons alimentaires</t>
  </si>
  <si>
    <t>Mise en œuvre des solutions retenues</t>
  </si>
  <si>
    <t>Permanence à thèmes avec la CCI et la CMA</t>
  </si>
  <si>
    <t>Forum : préparation et animation</t>
  </si>
  <si>
    <t>Rencontres délocalisées</t>
  </si>
  <si>
    <t>Marché d'accompagnement : rédaction, lancement et choix</t>
  </si>
  <si>
    <t>Création des supports et animation de temps forts</t>
  </si>
  <si>
    <t>Conception de cette plaquette</t>
  </si>
  <si>
    <t>Finalisation et diffusion</t>
  </si>
  <si>
    <t>Comité de Pilotage</t>
  </si>
  <si>
    <t>Comité de pilotage (1 par an)</t>
  </si>
  <si>
    <t>Enquêtes d'opinion</t>
  </si>
  <si>
    <t>Réunion de travail du PLP</t>
  </si>
  <si>
    <t>Année</t>
  </si>
  <si>
    <t>Trimestre</t>
  </si>
  <si>
    <t>en année</t>
  </si>
  <si>
    <t>en €/unité</t>
  </si>
  <si>
    <t>Amortisst</t>
  </si>
  <si>
    <t xml:space="preserve">Qtités </t>
  </si>
  <si>
    <t>en nbre</t>
  </si>
  <si>
    <t>Description des frais de fonctionnement</t>
  </si>
  <si>
    <t>Elaboration de supports ou documents d'identification des actions envisagées</t>
  </si>
  <si>
    <t>Outil à concevoir et à mettre sur le site internet</t>
  </si>
  <si>
    <t>Achats de petits matériels pour prêts</t>
  </si>
  <si>
    <t>AO label</t>
  </si>
  <si>
    <t>Impression du label, spots radios</t>
  </si>
  <si>
    <t>Achat d'un lot de gobelets lavables et éventuellement de vaisselles pour gestion par une association</t>
  </si>
  <si>
    <t xml:space="preserve">Accompagnement par une société de communication pour aider à la rédaction et la mise en forme et en ligne des 3 premières newsletters </t>
  </si>
  <si>
    <t>Actions de communication pour impression de la charte et diffusion</t>
  </si>
  <si>
    <t>Réalisation de supports pédagogiques de formation et sensibilisation,</t>
  </si>
  <si>
    <t>Edition et diffusion</t>
  </si>
  <si>
    <t xml:space="preserve">Achat de 150 seaux sérigraphés </t>
  </si>
  <si>
    <t>Réalisation de l'AO, publicité et analyse</t>
  </si>
  <si>
    <t>Frais relatifs à l'organisation d'un forum, repas…</t>
  </si>
  <si>
    <t>Conception et création des supports de communication</t>
  </si>
  <si>
    <t>conception de la plaquette</t>
  </si>
  <si>
    <t>impression et diffusion</t>
  </si>
  <si>
    <t xml:space="preserve">BILAN COMPLET DU PROGRAMME LOCAL DE PREVENTION </t>
  </si>
  <si>
    <t>Prévisionnel en €HT</t>
  </si>
  <si>
    <t>Synthèse du PLP (planning et budget prévisionnel) attendu sur les 5 années</t>
  </si>
  <si>
    <t>Dépenses matériels ou d'amortissement</t>
  </si>
  <si>
    <t xml:space="preserve">Salaire chargé </t>
  </si>
  <si>
    <t>Dépenses de personnel (que les chargés prévention)</t>
  </si>
  <si>
    <t xml:space="preserve">Total </t>
  </si>
  <si>
    <t>hab</t>
  </si>
  <si>
    <t>Cette action s'appuiera sur les actions  C 10 -  Lutte contre le gaspillage alimentaire, D 12 - Réemploi, réparation,  E 18 -   Réduction des déchets dangereux qui proposent des actions en lien avec la consommation responsable.</t>
  </si>
  <si>
    <t>Nombre d'évènementiels avec présence de la mascotte</t>
  </si>
  <si>
    <r>
      <rPr>
        <b/>
        <sz val="10"/>
        <rFont val="Century Gothic"/>
        <family val="2"/>
      </rPr>
      <t xml:space="preserve">Eléments ressortant de l'état des lieux : </t>
    </r>
    <r>
      <rPr>
        <sz val="10"/>
        <rFont val="Century Gothic"/>
        <family val="2"/>
      </rPr>
      <t xml:space="preserve">
1/ Il n’existe pas de promotion de la démarche stop-Pub à l’échelle de la CANGT ;
2/ les Imprimés Non Sollicités représentent un potentiel de réduction de 15 kg/hab./an.</t>
    </r>
  </si>
  <si>
    <t>Quantités évitées - base 15kg/hab. de la CANGT cumulées</t>
  </si>
  <si>
    <t>Nombre d'actions de promotion du réemploi et de la réparation réalisées par la CANGT sur les manifestations</t>
  </si>
  <si>
    <t>Synthèse du PLP (planning et budget prévisionnel) attendu année par année
Hypothèses : les charges de fonctionnement des postes de chargés de prévention ou d'ambassadeurs du tri déjà embauchés au sein de la CANGT ne sont pas réintroduits ici. Ils font partis des charges entendues de la CANGT mais ne se rajoutent pas ici.
Que les subventions sur l'achat des composteurs à hauteur de 80% renseignés</t>
  </si>
  <si>
    <t xml:space="preserve">Charte graphique, mascotte et animations/supports sur la durée du PLP </t>
  </si>
  <si>
    <t>Achat</t>
  </si>
  <si>
    <t>Achat des composteurs et des accessoires (base 250 € /composteurs) et 80% d'aides</t>
  </si>
  <si>
    <t>global hors subventions</t>
  </si>
  <si>
    <t xml:space="preserve">ECHEANCIER DE MISE EN ŒUVRE DU PROGRAMME LOCAL DE PREVENTION </t>
  </si>
  <si>
    <t>NOTICE DE NAVIGATION DANS LE FICHIER</t>
  </si>
  <si>
    <t>F- Suivi du PLP</t>
  </si>
  <si>
    <t>PROGRAMME LOCAL DE PREVENTION DES DECHETS MENAGERS ET ASSIMILES</t>
  </si>
  <si>
    <r>
      <rPr>
        <b/>
        <sz val="10"/>
        <rFont val="Century Gothic"/>
        <family val="2"/>
      </rPr>
      <t>Eléments ressortant de l'état des lieux :</t>
    </r>
    <r>
      <rPr>
        <sz val="10"/>
        <rFont val="Century Gothic"/>
        <family val="2"/>
      </rPr>
      <t xml:space="preserve">
1/ une richesse de la vie associative et culturelle avec une vingtaine de manifestations recensées sur l'année  lors de l'atelier élu ;
2/ des manifestations culturelles et sportives déjà utilisées comme relais de communication ;
3/ l'existence de moyens mis en place par la CANGT et l'identification des organisateurs faites pour certaines manifestations.
</t>
    </r>
  </si>
  <si>
    <r>
      <t xml:space="preserve">
</t>
    </r>
    <r>
      <rPr>
        <b/>
        <sz val="10"/>
        <rFont val="Century Gothic"/>
        <family val="2"/>
      </rPr>
      <t>Objectif cumulé :</t>
    </r>
    <r>
      <rPr>
        <sz val="10"/>
        <rFont val="Century Gothic"/>
        <family val="2"/>
      </rPr>
      <t xml:space="preserve">
- 3 gros-producteurs accompagnés </t>
    </r>
  </si>
  <si>
    <t>"</t>
  </si>
  <si>
    <t>Tout public</t>
  </si>
  <si>
    <r>
      <t xml:space="preserve">Organisation de réunions, incitation et appui à la mutualisation des entreprises (lister l'ensemble des professionnels locaux)
</t>
    </r>
    <r>
      <rPr>
        <b/>
        <sz val="10"/>
        <rFont val="Century Gothic"/>
        <family val="2"/>
      </rPr>
      <t>Objectifs cumulés :</t>
    </r>
    <r>
      <rPr>
        <sz val="10"/>
        <rFont val="Century Gothic"/>
        <family val="2"/>
      </rPr>
      <t xml:space="preserve">
- 4  réunions organisées 
</t>
    </r>
  </si>
  <si>
    <r>
      <t xml:space="preserve">Assurer une diffusion de l’information efficace et évaluer l’efficacité des actions. 
</t>
    </r>
    <r>
      <rPr>
        <b/>
        <sz val="10"/>
        <rFont val="Century Gothic"/>
        <family val="2"/>
      </rPr>
      <t xml:space="preserve">Objectif cumulé : 
- 5 COPIL 
- 2 enquêtes d'opinion </t>
    </r>
  </si>
  <si>
    <t xml:space="preserve">CANGT </t>
  </si>
  <si>
    <t xml:space="preserve"> CANGT</t>
  </si>
  <si>
    <t>Création graphique du stop pub à l'image de la CANGT</t>
  </si>
  <si>
    <t xml:space="preserve">Elus, financeurs </t>
  </si>
  <si>
    <t>F-Actions transversales</t>
  </si>
  <si>
    <t>C- Actions à emblématiques nationales</t>
  </si>
  <si>
    <t>Action E 13 -  Organiser le "manjé kochon"</t>
  </si>
  <si>
    <t>Nombre d'interventions réalisées en classe par les ambassadeurs de l'environnement et du développement durable (en nombre)</t>
  </si>
  <si>
    <r>
      <rPr>
        <b/>
        <sz val="10"/>
        <rFont val="Century Gothic"/>
        <family val="2"/>
      </rPr>
      <t>Eléments ressortant de l'état des lieux :</t>
    </r>
    <r>
      <rPr>
        <sz val="10"/>
        <rFont val="Century Gothic"/>
        <family val="2"/>
      </rPr>
      <t xml:space="preserve"> 
1/ une population précaire pouvant bénéficier des économies à réaliser  (de nombreuses familles monoparentales) ; 
2/ la richesse de la vie associative et culturelle ; 
3/ des structures d'insertion dans les activités de réemploi- réparation ; 
4/ une forte mobilisation des acteurs locaux à prévoir (services sociaux, sportifs, CAF...). 
Il était notamment ressorti de l'atelier de concertation "particulier" une volonté de faire reconnaître les bonnes pratiques locales et de dynamiser les réseaux existants.</t>
    </r>
  </si>
  <si>
    <t>Cette action vise à faire connaître les actions de la CANGT sur la thématique de la Prévention des déchets</t>
  </si>
  <si>
    <t>Nomnre de chartes d'engagement signé</t>
  </si>
  <si>
    <r>
      <rPr>
        <b/>
        <sz val="10"/>
        <rFont val="Century Gothic"/>
        <family val="2"/>
      </rPr>
      <t xml:space="preserve">Eléments ressortant de l'état des lieux : </t>
    </r>
    <r>
      <rPr>
        <sz val="10"/>
        <rFont val="Century Gothic"/>
        <family val="2"/>
      </rPr>
      <t xml:space="preserve">
1/ Peu d'informations sont faites sur cette thématique et les publics demandent des informations pour être acteurs et savoir comment mieux faire. 
2/ La CCI intervient auprès des professionnels dans le cadre d'ateliers pour leur apprendre à créer eux mêmes leurs produits d'entretiens ou pour choisir des marques labellisés. Les participants apprécient et les retours d'utilisation ou de fabrication maison encouragent à développer ces pratiques.
</t>
    </r>
  </si>
  <si>
    <t xml:space="preserve">Dans le cadre du PLPD, l’ADEME demande un suivi et un certain nombre de COPIL à réaliser. </t>
  </si>
  <si>
    <t>Promotion de la pratique</t>
  </si>
  <si>
    <t>LES THEMATIQUES DU PLP</t>
  </si>
  <si>
    <t xml:space="preserve">Pour se déplacer dans ce fichier, veuillez cliquer sur les onglets situés en bas de page. Ce document recense: 
_ l'échéancier de mise en oeuvre du PLP
_ les 19 fiches actions du PLP
_ le bilan quantitatif des gisements évités à la suite de la mise en oeuvre du PLP 
_ les équivalents temps pleins mobilisés durant la mise en oeuvre du PLP
_ le bilan financier complet année par année du PLP de la CANGT 
_ le bilan global du PLP 
</t>
  </si>
  <si>
    <t>2022-2023</t>
  </si>
  <si>
    <t xml:space="preserve">Cette action vise à faciliter la diffusion des bonnes pratiques, "je fais-je partage", et à faire connaître les actions de communication entre particuliers, en vue de donner envie aux  habitants d'acquérir de nouvelles pratiques
</t>
  </si>
  <si>
    <t xml:space="preserve">Entretien du réseau, mise à jour du calendrier et évaluation de son efficacité </t>
  </si>
  <si>
    <r>
      <rPr>
        <b/>
        <sz val="10"/>
        <rFont val="Century Gothic"/>
        <family val="2"/>
      </rPr>
      <t>Eléments ressortant de l'état des lieux :</t>
    </r>
    <r>
      <rPr>
        <sz val="10"/>
        <rFont val="Century Gothic"/>
        <family val="2"/>
      </rPr>
      <t xml:space="preserve">  
1/ Un engagement politique fort des élus de la CANGT ; 
2/ Une forte implication des ambassadeurs de l'environnement  dans la sensibilisation des cibles (près de 10 000 personnes et scolaires sensibilisés sur la thématique du tri des déchets) ; 
3/ Une identité territoriale forte engagée dans la préservation de la biodiversité ; 
4/Des actions de communication fortes mises en œuvre sur la thématique de la gestion des déchets (campagne sur le tri des déchets, BOVIMOBILE, nouveau planning de collecte, valorisation des Points d'Apport Volontaire...).</t>
    </r>
  </si>
  <si>
    <t xml:space="preserve"> 2020 / 2021
2022 /2023</t>
  </si>
  <si>
    <t xml:space="preserve">Temps forts annuels - Bilan annuel
</t>
  </si>
  <si>
    <t xml:space="preserve">
Effectuer un bilan sur l'année passée en vue d'une adaptation éventuelle du cahier des charges</t>
  </si>
  <si>
    <t>2021/2022
2023</t>
  </si>
  <si>
    <t xml:space="preserve">Diffusion du cahier des charges_Adaptation après retours d'expérience </t>
  </si>
  <si>
    <r>
      <t xml:space="preserve">L'action concerne le développement et la mise en œuvre d'un </t>
    </r>
    <r>
      <rPr>
        <b/>
        <sz val="10"/>
        <rFont val="Century Gothic"/>
        <family val="2"/>
      </rPr>
      <t>service de location de vaisselles réutilisables</t>
    </r>
    <r>
      <rPr>
        <sz val="10"/>
        <rFont val="Century Gothic"/>
        <family val="2"/>
      </rPr>
      <t xml:space="preserve"> par les services de la CANGT. L'objectif est de promouvoir ce service auprès des organisateurs de manifestations (communes, associations) et de suivre son évolution. </t>
    </r>
  </si>
  <si>
    <t>2020/2021
2022/2023</t>
  </si>
  <si>
    <r>
      <t xml:space="preserve">
</t>
    </r>
    <r>
      <rPr>
        <b/>
        <sz val="10"/>
        <rFont val="Century Gothic"/>
        <family val="2"/>
      </rPr>
      <t>Objectif cumulé :
- 15 organisateurs de manifestations signataires de la charte d'engagement du service de location de vaisselles réutilisables
- 35 manifestations du territoire ayant recours à ce service de location de vaisselles réutilisables</t>
    </r>
    <r>
      <rPr>
        <sz val="10"/>
        <rFont val="Century Gothic"/>
        <family val="2"/>
      </rPr>
      <t xml:space="preserve">
</t>
    </r>
  </si>
  <si>
    <r>
      <t xml:space="preserve">
</t>
    </r>
    <r>
      <rPr>
        <b/>
        <sz val="10"/>
        <rFont val="Century Gothic"/>
        <family val="2"/>
      </rPr>
      <t xml:space="preserve">Objectif cumulé :
- 11 newsletter diffusées </t>
    </r>
    <r>
      <rPr>
        <sz val="10"/>
        <rFont val="Century Gothic"/>
        <family val="2"/>
      </rPr>
      <t xml:space="preserve">
</t>
    </r>
  </si>
  <si>
    <r>
      <rPr>
        <b/>
        <sz val="10"/>
        <rFont val="Century Gothic"/>
        <family val="2"/>
      </rPr>
      <t>Eléments ressortant de l'état des lieux :</t>
    </r>
    <r>
      <rPr>
        <sz val="10"/>
        <rFont val="Century Gothic"/>
        <family val="2"/>
      </rPr>
      <t xml:space="preserve"> 
1/ des temps d'échange et de formations existent déjà au sein des collectivités, il s'agit dans ce cadre de les formaliser et les faire reconnaître pour que les participants se sentent valorisés et soutenus par leurs élus et supérieurs. 
Ces formations devront  permettre de reconnaître le rôle des agents auprès de la population et également de fédérer les agents entre eux (cohésion et dynamisme de groupe et valorisation du métier).
2/ une « brigade verte » a été évoquée en atelier, à l'issue de la seconde année de formation
</t>
    </r>
    <r>
      <rPr>
        <b/>
        <sz val="10"/>
        <rFont val="Century Gothic"/>
        <family val="2"/>
      </rPr>
      <t xml:space="preserve">
</t>
    </r>
  </si>
  <si>
    <r>
      <t>Développer un programme de formation des agents de la CANGT et des communes adhérentes en vue de mettre en place des actions de réduction des déchets et de leur permettre de devenir des relais auprès de la population</t>
    </r>
    <r>
      <rPr>
        <b/>
        <sz val="10"/>
        <rFont val="Century Gothic"/>
        <family val="2"/>
      </rPr>
      <t xml:space="preserve">
Objectif cumulé </t>
    </r>
    <r>
      <rPr>
        <sz val="10"/>
        <rFont val="Century Gothic"/>
        <family val="2"/>
      </rPr>
      <t>:
- 5 formations réalisées 
- 13 actions de sensibilisation réalisée</t>
    </r>
  </si>
  <si>
    <t>2019/2020
2021/2022
2023</t>
  </si>
  <si>
    <t>Idem</t>
  </si>
  <si>
    <t xml:space="preserve">Formation de guides composteurs
Contractualisation avec un prestataire pour l'acquisition des kits de compostage </t>
  </si>
  <si>
    <t>Cette action vise à promouvoir les pratiques de compostage sur le territoire en vue de réduire le tonnage des ordures ménagères et d'accroitre le taux de valorisation des déchets organiques.</t>
  </si>
  <si>
    <t>Les gros producteurs de déchets organiques avec pour cible prioritaire "les métiers de bouche"  et "les établissements scolaires"</t>
  </si>
  <si>
    <r>
      <rPr>
        <b/>
        <sz val="10"/>
        <rFont val="Century Gothic"/>
        <family val="2"/>
      </rPr>
      <t>Eléments ressortant de l'état des lieux :</t>
    </r>
    <r>
      <rPr>
        <sz val="10"/>
        <rFont val="Century Gothic"/>
        <family val="2"/>
      </rPr>
      <t xml:space="preserve"> 
1/ présence de nombreuses petites entreprises dans les métiers de bouche ;
2/ une attente des restaurateurs pour être reconnu dans les actions de prévention ;
3/ un potentiel de réduction important
3/ une obligation réglementaire datant de 2016 sur les gros-producteurs avec des gisements supérieures à 10 tonnes par an et la généralisation du tri à la source dès 2025.</t>
    </r>
    <r>
      <rPr>
        <b/>
        <sz val="10"/>
        <rFont val="Century Gothic"/>
        <family val="2"/>
      </rPr>
      <t xml:space="preserve">
</t>
    </r>
  </si>
  <si>
    <t xml:space="preserve">Choix des établissements volontaires qui vont être accompagnés 
Formation des équipes internes de l'établissement
Equipements en composteurs
Accompagnement et suivi de l’opération par le maître composteur
Mise en place de visites du site, une fois l'opération réalisée </t>
  </si>
  <si>
    <r>
      <t xml:space="preserve">
Par ce projet de développement du compostage chez les gros-producteurs, la CANGT entend bien </t>
    </r>
    <r>
      <rPr>
        <b/>
        <sz val="11"/>
        <rFont val="Century Gothic"/>
        <family val="2"/>
      </rPr>
      <t>accompagner des gros-producteurs</t>
    </r>
    <r>
      <rPr>
        <sz val="11"/>
        <rFont val="Century Gothic"/>
        <family val="2"/>
      </rPr>
      <t xml:space="preserve"> à la gestion de leurs déchets organiques, en aboutissant, à terme, à une réduction des tonnages de biodéchets collectés.  Cette action vise à fournir un </t>
    </r>
    <r>
      <rPr>
        <b/>
        <sz val="11"/>
        <rFont val="Century Gothic"/>
        <family val="2"/>
      </rPr>
      <t>appui technique</t>
    </r>
    <r>
      <rPr>
        <sz val="11"/>
        <rFont val="Century Gothic"/>
        <family val="2"/>
      </rPr>
      <t xml:space="preserve"> aux établissements volontaires en vue de les rendre autonomes dans la pratique du compostage sur site. </t>
    </r>
  </si>
  <si>
    <r>
      <rPr>
        <b/>
        <sz val="10"/>
        <rFont val="Century Gothic"/>
        <family val="2"/>
      </rPr>
      <t xml:space="preserve">Eléments ressortant de l'état des lieux : 
1/ un enjeu de redonner un sens à l'alimentation : 33,3% des habitants jettent des restes alimentaires à la poubelle
2/ une population précaire pouvant bénéficier des économies à réaliser  (nombreuses familles monoparentales)
3/ une richesse de la vie associative et culturelle 
4/ un fort intérêt pour la lutte contre le gaspillage alimentaire démontré lors des ateliers de concertation
5/ des initiatives locales  recensées : actions menées au sein de cuisines centrales
</t>
    </r>
  </si>
  <si>
    <r>
      <t xml:space="preserve">Mettre en place des actions de sensibilisation au gaspillage alimentaire sur le territoire de la CANGT 
Objectif de réduction estimé à - 20% de déchets alimentaires pour un potentiel de 45 kg/hab. = 9 kg *58 524 hab. = 526 tonnes d'ici 2021
</t>
    </r>
    <r>
      <rPr>
        <b/>
        <sz val="10"/>
        <rFont val="Century Gothic"/>
        <family val="2"/>
      </rPr>
      <t>Objectif cumulé :</t>
    </r>
    <r>
      <rPr>
        <sz val="10"/>
        <rFont val="Century Gothic"/>
        <family val="2"/>
      </rPr>
      <t xml:space="preserve">
- 16 actions de sensibilisation au gaspillage alimentaire réalisées
- réalisation d'un guide à destination du grand public pour lutter contre le gaspillage alimentaire </t>
    </r>
  </si>
  <si>
    <r>
      <t xml:space="preserve">Cette action concerne l’ensemble du territoire de la CANGT. 
Elle porte sur :
- la </t>
    </r>
    <r>
      <rPr>
        <b/>
        <sz val="10"/>
        <rFont val="Century Gothic"/>
        <family val="2"/>
      </rPr>
      <t>conception</t>
    </r>
    <r>
      <rPr>
        <sz val="10"/>
        <rFont val="Century Gothic"/>
        <family val="2"/>
      </rPr>
      <t xml:space="preserve"> de l'autocollant Stop Pub ;
- la définition des modalités de </t>
    </r>
    <r>
      <rPr>
        <b/>
        <sz val="10"/>
        <rFont val="Century Gothic"/>
        <family val="2"/>
      </rPr>
      <t>diffusion</t>
    </r>
    <r>
      <rPr>
        <sz val="10"/>
        <rFont val="Century Gothic"/>
        <family val="2"/>
      </rPr>
      <t xml:space="preserve"> et de suivi des autocollants STOP PUB en concertation avec les communes et les services postaux ;
- la </t>
    </r>
    <r>
      <rPr>
        <b/>
        <sz val="10"/>
        <rFont val="Century Gothic"/>
        <family val="2"/>
      </rPr>
      <t>distribution</t>
    </r>
    <r>
      <rPr>
        <sz val="10"/>
        <rFont val="Century Gothic"/>
        <family val="2"/>
      </rPr>
      <t xml:space="preserve"> et le suivi du Stop Pub (taux d’apposition et de respect par les distributeurs d’imprimés non sollicités).
</t>
    </r>
  </si>
  <si>
    <r>
      <t xml:space="preserve">Equiper les habitants en autocollants Stop Pub à coller sur leurs boîtes aux lettres et atteindre un objectif d’apposition de 10% des foyers (potentiel 15 kg /hab.) soit 58 524/2 hab./foyer * 10% * 15 kg = 43 tonnes
</t>
    </r>
    <r>
      <rPr>
        <b/>
        <sz val="10"/>
        <rFont val="Century Gothic"/>
        <family val="2"/>
      </rPr>
      <t>Objectif cumulé :</t>
    </r>
    <r>
      <rPr>
        <sz val="10"/>
        <rFont val="Century Gothic"/>
        <family val="2"/>
      </rPr>
      <t xml:space="preserve">
- 30 relais mobilisés et participant à la distribution 
- 43 tonnes de papier évité</t>
    </r>
  </si>
  <si>
    <r>
      <rPr>
        <b/>
        <sz val="10"/>
        <rFont val="Century Gothic"/>
        <family val="2"/>
      </rPr>
      <t>Eléments ressortant de l'état des lieux : 
1/ les petits métiers ont disparus : possibilité de créer une micro-économie sociale sur ce créneau
2/ une présence de structures d'insertion dans les activités de réemploi- réparation ;
3/ un projet de donneries sur Le Moule, Petit-Canal, Anse-Bertrand, Port-Louis ;
4/ un projet de ressourcerie à Morne-à-l'Eau; 
5/ une volonté de la CANGT de développer le réemploi et  la réparation via plusieurs leviers :  faire des économies, aider les plus démunis, créer de l’emploi, favoriser le lien social , organiser le Troc / échange ;
6/ la création d'un label a été évoqué durant l'atelier de concertation "population" qui permettrait aux habitants d'identifier les professionnels engagés dans une démarche de développement durable</t>
    </r>
  </si>
  <si>
    <t>2022-
2023</t>
  </si>
  <si>
    <r>
      <t xml:space="preserve">Quantités de tout-venant détournés des OM en kg/hab.
</t>
    </r>
    <r>
      <rPr>
        <b/>
        <sz val="10"/>
        <rFont val="Century Gothic"/>
        <family val="2"/>
      </rPr>
      <t>Objectifs cumulés :</t>
    </r>
    <r>
      <rPr>
        <sz val="10"/>
        <rFont val="Century Gothic"/>
        <family val="2"/>
      </rPr>
      <t xml:space="preserve">
- 30 commerçants labellisés 
- 12 actions de promotion du réemploi et de la réparation réalisées par la CANGT dans le cadre de manifestations</t>
    </r>
  </si>
  <si>
    <t>Diffusion des seaux et campagne de communication, suivi des particuliers et des professionnels  jouant le jeu
 Bilan de l'expérimentation, choix de poursuite et de généralisation</t>
  </si>
  <si>
    <t>Nouvelle campagne de communication et de distribution des seaux
Bilan</t>
  </si>
  <si>
    <t>2022 et 2023</t>
  </si>
  <si>
    <r>
      <t>L’action concerne la réalisation d'un</t>
    </r>
    <r>
      <rPr>
        <b/>
        <sz val="10"/>
        <rFont val="Century Gothic"/>
        <family val="2"/>
      </rPr>
      <t xml:space="preserve"> appel à projet</t>
    </r>
    <r>
      <rPr>
        <sz val="10"/>
        <rFont val="Century Gothic"/>
        <family val="2"/>
      </rPr>
      <t xml:space="preserve"> pour faciliter l'organisation de la</t>
    </r>
    <r>
      <rPr>
        <b/>
        <sz val="10"/>
        <rFont val="Century Gothic"/>
        <family val="2"/>
      </rPr>
      <t xml:space="preserve"> collecte des dons alimentaire</t>
    </r>
    <r>
      <rPr>
        <sz val="10"/>
        <rFont val="Century Gothic"/>
        <family val="2"/>
      </rPr>
      <t>s au sein des établissements et la promotion du</t>
    </r>
    <r>
      <rPr>
        <b/>
        <sz val="10"/>
        <rFont val="Century Gothic"/>
        <family val="2"/>
      </rPr>
      <t xml:space="preserve"> doggy bag.</t>
    </r>
  </si>
  <si>
    <t>Rédaction d'un cahier des charges en collaboration avec la banque alimentaire de France pour le lancement de l'appel à projets et l'identification des entreprises qui seraient susceptibles de fournir des dons alimentaires. Identification des entreprises qui utilisent le doggy bag et promotion de celui-ci.
Structuration de la collecte des dons alimentaires</t>
  </si>
  <si>
    <r>
      <t xml:space="preserve">Lancer un appel à projet pour organiser la collecte des dons alimentaires. 
</t>
    </r>
    <r>
      <rPr>
        <b/>
        <sz val="10"/>
        <rFont val="Century Gothic"/>
        <family val="2"/>
      </rPr>
      <t>Objectifs cumulés :</t>
    </r>
    <r>
      <rPr>
        <sz val="10"/>
        <rFont val="Century Gothic"/>
        <family val="2"/>
      </rPr>
      <t xml:space="preserve">
- 5 établissements collectés 
- 15 établissements proposant le doggy bag
</t>
    </r>
  </si>
  <si>
    <t xml:space="preserve">Organisation de permanence à thème avec la CCI et la CMA pour sensibiliser les professionnels </t>
  </si>
  <si>
    <r>
      <t>L’action concerne</t>
    </r>
    <r>
      <rPr>
        <b/>
        <sz val="10"/>
        <rFont val="Century Gothic"/>
        <family val="2"/>
      </rPr>
      <t xml:space="preserve"> l'accès aux informations techniques ou réglementaires</t>
    </r>
    <r>
      <rPr>
        <sz val="10"/>
        <rFont val="Century Gothic"/>
        <family val="2"/>
      </rPr>
      <t xml:space="preserve"> relatives à la gestion des déchets pour les professionnels. </t>
    </r>
  </si>
  <si>
    <t>Artisans, commerçants du Nord Grande Terre, Syndicats professionnels, Chambres consulaires (CMA, CCI-IG)</t>
  </si>
  <si>
    <t xml:space="preserve">Engager durablement  et fédérer des professionnels comme ambassadeurs des filières alimentaires de proximité dans une démarche de lutte contre le gaspillage alimentaire et de valorisation des produits locaux. </t>
  </si>
  <si>
    <r>
      <rPr>
        <b/>
        <sz val="10"/>
        <rFont val="Century Gothic"/>
        <family val="2"/>
      </rPr>
      <t>Eléments ressortants de l'état des lieux :</t>
    </r>
    <r>
      <rPr>
        <sz val="10"/>
        <rFont val="Century Gothic"/>
        <family val="2"/>
      </rPr>
      <t xml:space="preserve"> 
1/ Des professionnels volontaires pour mettre en avant leurs démarches exemplaires ; 
2/ Des chambres consulaires pleinement engagées auprès de leur mandants dans des démarches d'accompagnement ; 
3/ Une volonté forte des élus de la CANGT de sensibiiliser la population à la lutte contre le gaspillage alimentaire et de devenir un pôle d'attraction économique pour les marchands locaux ; 
4/ Une volonté politique de la CANGT d'intégrer les produits locaux dans l'approvisionnement des cantines scolaires.
</t>
    </r>
    <r>
      <rPr>
        <b/>
        <sz val="10"/>
        <rFont val="Century Gothic"/>
        <family val="2"/>
      </rPr>
      <t xml:space="preserve">
</t>
    </r>
  </si>
  <si>
    <r>
      <rPr>
        <b/>
        <sz val="10"/>
        <rFont val="Century Gothic"/>
        <family val="2"/>
      </rPr>
      <t>Objectif cumulé</t>
    </r>
    <r>
      <rPr>
        <sz val="10"/>
        <rFont val="Century Gothic"/>
        <family val="2"/>
      </rPr>
      <t xml:space="preserve">
 -  40 chartes signées </t>
    </r>
  </si>
  <si>
    <t xml:space="preserve">Aujourd'hui on retrouve de très nombreuses petites entreprises sur le territoire de la CANGT. Ces dernières produisent majoritairement des emballages cartons. La perspective de ne plus pouvoir accéder au service de collecte de la CANGT ou de devoir payer pour l'élimination de leurs déchets leur fait peur. Aussi, la CANGT propose de faciliter l'organisation de réunions entre les professionnels, les instances administratives et les fédérations pour que les informations soient partagées et que des solutions co-construites émergent. </t>
  </si>
  <si>
    <r>
      <rPr>
        <b/>
        <sz val="10"/>
        <rFont val="Century Gothic"/>
        <family val="2"/>
      </rPr>
      <t>Eléments ressortant de l'état des lieux :</t>
    </r>
    <r>
      <rPr>
        <sz val="10"/>
        <rFont val="Century Gothic"/>
        <family val="2"/>
      </rPr>
      <t xml:space="preserve"> 
1/ une grande majorité de très petites entreprises,  difficile à mobiliser sur le champ de l'environnement au vu de leur dispersion sur le territoire, et de la variété des activités ;</t>
    </r>
  </si>
  <si>
    <t>Mise en place d'un groupe de travail réunissant les différentes parties penantes en vue de co-construire la charte des professionnels engagés dans l'usage des produits locaux</t>
  </si>
  <si>
    <t xml:space="preserve">
 - rencontre avec la CCI, la CMA et l'ADEME pour élaborer un cahier des charges relatif à l'élaboration de cette plaquette (cibles, besoins, échéancier et soutiens financiers associés).
- réunions de travail collective pour la conception de cette plaquette (comprenant quelques représentants des professionnels)</t>
  </si>
  <si>
    <t xml:space="preserve"> - finalisation de la plaquette et édition
- diffusion de cette plaquette directement auprès des professionnels mais également dans les services concernés de la CANGT et les instances administratives.</t>
  </si>
  <si>
    <r>
      <t>L’action concerne aussi bien les particuliers, que les entreprises et les structures de l'hébergement. 
-</t>
    </r>
    <r>
      <rPr>
        <b/>
        <sz val="10"/>
        <rFont val="Century Gothic"/>
        <family val="2"/>
      </rPr>
      <t xml:space="preserve"> Informer sur le produit </t>
    </r>
    <r>
      <rPr>
        <sz val="10"/>
        <rFont val="Century Gothic"/>
        <family val="2"/>
      </rPr>
      <t xml:space="preserve">: son utilité, les bonnes conditions et modes d’utilisation, sa fin de vie et ses impacts sur la santé et l’environnement 
- </t>
    </r>
    <r>
      <rPr>
        <b/>
        <sz val="10"/>
        <rFont val="Century Gothic"/>
        <family val="2"/>
      </rPr>
      <t>Informer sur les alternatives et former les publics</t>
    </r>
  </si>
  <si>
    <t>Création d'un groupe de travail sur ce sujet avec la CANGT, la CCI, l'ADEME, le Conseil départemental, des acteurs locaux pour définir le programme d'actions et le calendrier</t>
  </si>
  <si>
    <t>Informer les différents publics (particuliers et administrations) ciblés sur les produits dangereux : leur présence dans nos maisons et nos usages, les risques sur l'environnement, les labels existants et la lecture des étiquettes des produits. Envisager une campagne de sensibilisation d'affichage dans les points de vente.  
Proposer des alternatives, soit des produits labélisés ou des produits faits maison avec des ateliers déclinés auprès des particuliers mais également des entreprises.</t>
  </si>
  <si>
    <t>Renouveler les ateliers et faire témoigner des personnes qui se sont engagées dans cette voie des "produits maison" ou l'arrêt d'usage de produits phytosanitaires dans les communes.</t>
  </si>
  <si>
    <t>Continuer les ateliers et diversifier les publics cibles : même les crèches ou des structures administratives</t>
  </si>
  <si>
    <r>
      <t>Il s'agira de réaliser des ateliers sur l'utilisation de produits ménagers moins dangereux à destination du tout public</t>
    </r>
    <r>
      <rPr>
        <b/>
        <sz val="10"/>
        <rFont val="Century Gothic"/>
        <family val="2"/>
      </rPr>
      <t xml:space="preserve">
Objectif cumulé : </t>
    </r>
    <r>
      <rPr>
        <sz val="10"/>
        <rFont val="Century Gothic"/>
        <family val="2"/>
      </rPr>
      <t xml:space="preserve">
- 15 actions d’informations et de sensibilisation réalisées </t>
    </r>
  </si>
  <si>
    <r>
      <t>L’action concerne le suivi du PLPD par :
- la réalisation d'une r</t>
    </r>
    <r>
      <rPr>
        <b/>
        <sz val="10"/>
        <rFont val="Century Gothic"/>
        <family val="2"/>
      </rPr>
      <t xml:space="preserve">éunion annuelle du comité de pilotage </t>
    </r>
    <r>
      <rPr>
        <sz val="10"/>
        <rFont val="Century Gothic"/>
        <family val="2"/>
      </rPr>
      <t xml:space="preserve">comprenant le bilan des actions engagées et celles à mener selon le programme défini en Année 1.
- la réalisation </t>
    </r>
    <r>
      <rPr>
        <b/>
        <sz val="10"/>
        <rFont val="Century Gothic"/>
        <family val="2"/>
      </rPr>
      <t>d'enquêtes d'opinion</t>
    </r>
    <r>
      <rPr>
        <sz val="10"/>
        <rFont val="Century Gothic"/>
        <family val="2"/>
      </rPr>
      <t xml:space="preserve"> en vue de réaliser le suivi d'indicateurs ciblés.</t>
    </r>
  </si>
  <si>
    <t xml:space="preserve">Acquisition des kits : consultation composteurs et autocollants
Animation : formation, réunion, communication... </t>
  </si>
  <si>
    <t xml:space="preserve">Coût total de 493 000€ subventionnés à 80% </t>
  </si>
  <si>
    <t>Potentiel d’évitement calculé pour 2023</t>
  </si>
  <si>
    <t>Cette action s'inscrit dans le programme local de prévention de la CANGT et vise à réduire la présence de déchets dangereux dans les déchets ménagères et assimilés. Ces déchets dangereux peuvent être des piles, des produits d'entretien de la maison, des extérieurs... Ils polluent ces flux et doivent être écartés ou limités.</t>
  </si>
  <si>
    <r>
      <rPr>
        <b/>
        <sz val="10"/>
        <rFont val="Century Gothic"/>
        <family val="2"/>
      </rPr>
      <t>Eléments ressortant de l'état des lieux :</t>
    </r>
    <r>
      <rPr>
        <sz val="10"/>
        <rFont val="Century Gothic"/>
        <family val="2"/>
      </rPr>
      <t xml:space="preserve"> 
Aujourd'hui, sur le territoire de la CANGT, la majorité des déchets produits par les professionnels sont assimilés aux ordures ménagères. A terme, ces déchets doivent être séparés. La CANGT souhaite sensibiliser ces professionnels aux filières existantes et se place en tant que fédérateur et bureau d'information pour :  
- diffuser et mieux faire connaître les outils, guides, relais existants sur le territoire
- créer une plaquette d'information  sur les modalités optimales de prévention et de gestion de leurs déchets, notamment pour les acteurs du BTP 
</t>
    </r>
  </si>
  <si>
    <t>L'enjeu de cette action est de faciliter la diffusion des bonnes pratiques autour du réemploi et de la réparation, dans le but de faire connaître les actions et projets du territoire. L'objectif  de la CANGT est d'amplifier les messages afin de donner une image positive au réemploi, et faciliter les changements de comportements.</t>
  </si>
  <si>
    <t xml:space="preserve">Cette action a pour objectif d'accompagner les gros producteurs volontaires à la mise en place d'une gestion de proximité de leurs biodéchets. Cette action permettra également de sensibiliser d’autres publics à l'instar des cuisiniers, des intendants, des paysagistes, des gestionnaires d’établissements et par ricochet les élèves… </t>
  </si>
  <si>
    <t xml:space="preserve">La CANGT souhaite faciliter et développer l’utilisation de la vaisselle réutilisable par les associations et communes membres, en vue de permettre au public de prendre conscience des alternatives au jetable. Ainsi la CANGT souhaite réduire les déchets  lors des manifestations, et notamment le gisement de gobelets plastiques. A ce titre elle envisage de développer un service de prêt et de lavage des gobelets réutilisables, disponibles après adhésion à une charte. </t>
  </si>
  <si>
    <t>A la CANGT, de nombreuses manifestations ont lieu. Elles jalonnent les saisons et sont autant de raisons de se rencontrer, d'attirer des touristes, de sortir et de fait, de mettre en avant ses ambitions pour la mise en œuvre des manifestations écoresponsables. A ce titre, la CANGT vise à développer des outils et des moyens pour l'accompagnement des organisateurs de manifestation. L'objectif n'est pas d'imposer mais d'accompagner les organisateurs au plus près de leurs besoins.</t>
  </si>
  <si>
    <t>Cette action vise à sensibiliser les élèves des écoles primaires, des collèges et des lycées présents sur le territoire de la CANGT au développement durable. Les ambassadeurs de l'environnement et du développement durable ont l'habitude de faire des réunions de sensibilisation dans ces établissements.</t>
  </si>
  <si>
    <r>
      <rPr>
        <b/>
        <sz val="10"/>
        <rFont val="Century Gothic"/>
        <family val="2"/>
      </rPr>
      <t xml:space="preserve">Eléments ressortant de l'état des lieux : </t>
    </r>
    <r>
      <rPr>
        <sz val="10"/>
        <rFont val="Century Gothic"/>
        <family val="2"/>
      </rPr>
      <t xml:space="preserve">
Sur le territoire de la CANGT, la population est jeune, réceptive aux messages de sensibilisation des ambassadeurs déjà engagés. Ces élèves sont également de bons vecteurs de communication vers les familles. Notons enfin que sur ce territoire, des partenaires/relais sont déjà engagés sur la sensibilisation des scolaires au développement durable et qu'il sera de fait aisé de dynamiser cette action en s'appuyant sur ces derniers. Peuvent être nommés : les ambassadeurs de l'environnement et du développement durable, le rectorat, certains éco-organismes (actions de COREPILE)...
</t>
    </r>
    <r>
      <rPr>
        <b/>
        <sz val="10"/>
        <rFont val="Century Gothic"/>
        <family val="2"/>
      </rPr>
      <t xml:space="preserve">
</t>
    </r>
  </si>
  <si>
    <r>
      <t xml:space="preserve">L’action concerne l'animation d'ateliers ou d'actions vers les élèves des écoles primaires, collèges et lycées en y incluant le personnel enseignant et administratif. A l'aide de scénettes de théâtre, de quizz, de puzzle ou d'actions pédagogiques proposées par les élèves ou les enseignants, les élèves et les encandrants seront </t>
    </r>
    <r>
      <rPr>
        <b/>
        <sz val="10"/>
        <rFont val="Century Gothic"/>
        <family val="2"/>
      </rPr>
      <t>sensibilisés de façon ludique et pédagogique</t>
    </r>
    <r>
      <rPr>
        <sz val="10"/>
        <rFont val="Century Gothic"/>
        <family val="2"/>
      </rPr>
      <t xml:space="preserve"> au développement durable. Par conséquent ils deviendront des vecteurs de sensibilisation sur ces thématiques.</t>
    </r>
  </si>
  <si>
    <t xml:space="preserve"> Identification des actions souhaitant être portées et menées dans les établissements scolaires.</t>
  </si>
  <si>
    <t>Sensibilisation dans les écoles</t>
  </si>
  <si>
    <t>Continuité de l'action et relances des sensibilisations</t>
  </si>
  <si>
    <t>Idem et poursuite</t>
  </si>
  <si>
    <r>
      <t xml:space="preserve">Interventions en classe en parallèle des opérations de sensibilisation sur le tri réalisées par les ambassadeurs de l'environnement et du développement durable. 
</t>
    </r>
    <r>
      <rPr>
        <b/>
        <sz val="10"/>
        <rFont val="Century Gothic"/>
        <family val="2"/>
      </rPr>
      <t>Objectifs cumulés</t>
    </r>
    <r>
      <rPr>
        <sz val="10"/>
        <rFont val="Century Gothic"/>
        <family val="2"/>
      </rPr>
      <t xml:space="preserve"> :
50 interventions.</t>
    </r>
  </si>
  <si>
    <r>
      <t xml:space="preserve">
- M</t>
    </r>
    <r>
      <rPr>
        <sz val="10"/>
        <rFont val="Century Gothic"/>
        <family val="2"/>
      </rPr>
      <t xml:space="preserve">ise en place du groupe de travail avec les relais associatifs et éducatifs du territoire en vue de définir les modalités et les outils de diffusion des actions et des animations existantes et en projet (s'appuyer sur la plateforme EDD mise en place par le rectorat)
- Création d'un calendrier en vue de diffuser tous les évènements axés sur la consommation responsable vers le grand public et les milieux éducatifs
</t>
    </r>
    <r>
      <rPr>
        <b/>
        <i/>
        <sz val="10"/>
        <rFont val="Century Gothic"/>
        <family val="2"/>
      </rPr>
      <t xml:space="preserve">
</t>
    </r>
    <r>
      <rPr>
        <i/>
        <sz val="10"/>
        <rFont val="Century Gothic"/>
        <family val="2"/>
      </rPr>
      <t xml:space="preserve">
</t>
    </r>
    <r>
      <rPr>
        <sz val="10"/>
        <rFont val="Century Gothic"/>
        <family val="2"/>
      </rPr>
      <t xml:space="preserve">Définition des outils à développer par la CANGT (gourde, mallette pédagogique...) et création d'un guide de bonnes pratiques.
- Diffusion des outils existants aux associations : gwatiteria Nord Grande-Terre ...
</t>
    </r>
  </si>
  <si>
    <t>La mission de la CANGT sera d'une part de faire connaitre au grand public et aux milieux éducatifs les ateliers, les outils et les animations existants sur le territoire (don : gwatiteria Nord Grande-Terre), et d'autre part de développer des outils sur lesquels pourront s'appuyer les associations locales et les milieux scolaires (malles pédagogiques, boîte à goûter, gourdes, guide de bonnes pratiques...)</t>
  </si>
  <si>
    <r>
      <rPr>
        <b/>
        <sz val="10"/>
        <rFont val="Century Gothic"/>
        <family val="2"/>
      </rPr>
      <t>Objectifs cumulés</t>
    </r>
    <r>
      <rPr>
        <sz val="10"/>
        <rFont val="Century Gothic"/>
        <family val="2"/>
      </rPr>
      <t xml:space="preserve"> :
- 2 000 guides distribués
- 50 relais de diffusion de l'information</t>
    </r>
  </si>
  <si>
    <t>élus, scolaires, professionnels, grand public et population de la CANGT</t>
  </si>
  <si>
    <r>
      <t xml:space="preserve">L’action concerne la définition et la mise en œuvre d'une stratégie de communication axée prévention. L'objectif de cette stratégie sera de sensibiliser l'ensemble des publics cibles identifiés de l'amont à l'aval de la filière de gestion des déchets sur le territoire de la CANGT. La stratégie s'appuiera sur les Retours d'Expérience (post-tests) des campagnes menées sur le tri et sur la collecte des déchets des usagers. Cette stratégie pluriannuelle se déclinera sur plusieurs axes:                                                                                                                          
</t>
    </r>
    <r>
      <rPr>
        <b/>
        <sz val="10"/>
        <rFont val="Century Gothic"/>
        <family val="2"/>
      </rPr>
      <t>1/ Une stratégie de proximité</t>
    </r>
    <r>
      <rPr>
        <sz val="10"/>
        <rFont val="Century Gothic"/>
        <family val="2"/>
      </rPr>
      <t xml:space="preserve"> : sensibilisation des élus et des ambassadeurs de l'environnement en portes à portes ou lors de réunion de quartier;                                                                                                   </t>
    </r>
    <r>
      <rPr>
        <b/>
        <sz val="10"/>
        <rFont val="Century Gothic"/>
        <family val="2"/>
      </rPr>
      <t>2/ Des supports de communication dédiés</t>
    </r>
    <r>
      <rPr>
        <sz val="10"/>
        <rFont val="Century Gothic"/>
        <family val="2"/>
      </rPr>
      <t xml:space="preserve"> : une charte graphique avec un logotype "prévention" et des déclinaisons par action "ex.: administration engagée dans l'achat responsable", une mascotte, une PLV, des supports multimédia (films, podcasts), un kit de sensibilisation pédagogique à l'attention des primaires, collèges et lycées;                                                                                                                      </t>
    </r>
    <r>
      <rPr>
        <b/>
        <sz val="10"/>
        <rFont val="Century Gothic"/>
        <family val="2"/>
      </rPr>
      <t>3/ Un plan de communication mix-media:</t>
    </r>
    <r>
      <rPr>
        <sz val="10"/>
        <rFont val="Century Gothic"/>
        <family val="2"/>
      </rPr>
      <t xml:space="preserve"> les actions seront adossées aux temps forts, culturels et sportifs du territoire (Ex.: Grand Prix Cycliste durable - UVNOR). Un plan de communication mix- media (TV, Radio, Presse, Web) Une charte d'engagement pourrait être imposée à l'ensemble des manifestations accompagnées par la CANGT;                                                                                                   </t>
    </r>
    <r>
      <rPr>
        <b/>
        <sz val="10"/>
        <rFont val="Century Gothic"/>
        <family val="2"/>
      </rPr>
      <t>4/Une stratégie digitale innovante</t>
    </r>
    <r>
      <rPr>
        <sz val="10"/>
        <rFont val="Century Gothic"/>
        <family val="2"/>
      </rPr>
      <t xml:space="preserve"> : avec l'arrivée de la fibre optique sur le territoire de la CANGT, l'utilisation d'internet va se démocratiser et permettre la disparition des zones blanches du territoires (zones à peu ou pas d'accès internet). La CANGT pourra construire une stratégie digitale forte permettant d'atteindre les cibles jeunes.</t>
    </r>
  </si>
  <si>
    <r>
      <rPr>
        <b/>
        <sz val="10"/>
        <rFont val="Century Gothic"/>
        <family val="2"/>
      </rPr>
      <t>Objectif cumulé</t>
    </r>
    <r>
      <rPr>
        <sz val="10"/>
        <rFont val="Century Gothic"/>
        <family val="2"/>
      </rPr>
      <t xml:space="preserve"> :
- 10 000 personnes sensibilisées                                                                                                                                                                                                              
- 40 actions annuelles où seront présente la mascotte dédiée</t>
    </r>
  </si>
  <si>
    <t>Constitution d'un Comité de pilotage, définition des objectifs, retours des besoins et attentes des organisateurs de manifestations.</t>
  </si>
  <si>
    <r>
      <rPr>
        <b/>
        <sz val="10"/>
        <rFont val="Century Gothic"/>
        <family val="2"/>
      </rPr>
      <t>Objectif cumulé</t>
    </r>
    <r>
      <rPr>
        <sz val="10"/>
        <rFont val="Century Gothic"/>
        <family val="2"/>
      </rPr>
      <t xml:space="preserve"> :
- 6 manifestations accompagnées 
</t>
    </r>
  </si>
  <si>
    <t>L'action a pour objectif de : 
- créer un label et un cahier des charges des éco-manifestations sur la base d'un questionnaire ou d'un entretien mené auprès des principaux organisateurs de manifestations et avec des retours d'expériences d'autres collectivités
- diffuser et faire reconnaitre ce cahier des charges sur la durée du PLP.
Le cahier des charges proposera un panel de thématiques avec des engagements plus ou moins forts de la part des organisateurs. Laccompagnement de la CANGT sera gradué en fonction de l'engagement retenu pour chaque éco-manifestations.</t>
  </si>
  <si>
    <t xml:space="preserve">Présentation des actions pouvant être menées aux organisateurs de manifestations et choix des thématiques retenues pour la définition du cahier des charges
Promotion et diffusion de cette charte </t>
  </si>
  <si>
    <t xml:space="preserve">Lancement de la consultation pour sélectionner un prestataire "engagé" </t>
  </si>
  <si>
    <r>
      <rPr>
        <i/>
        <sz val="10"/>
        <rFont val="Century Gothic"/>
        <family val="2"/>
      </rPr>
      <t>Conception des supports et déploiement-  Temps forts annuels - Bilan semestriel</t>
    </r>
    <r>
      <rPr>
        <sz val="10"/>
        <rFont val="Century Gothic"/>
        <family val="2"/>
      </rPr>
      <t xml:space="preserve">
</t>
    </r>
    <r>
      <rPr>
        <i/>
        <sz val="10"/>
        <rFont val="Century Gothic"/>
        <family val="2"/>
      </rPr>
      <t>Temps forts annuels - Bilan annuel</t>
    </r>
    <r>
      <rPr>
        <sz val="10"/>
        <rFont val="Century Gothic"/>
        <family val="2"/>
      </rPr>
      <t xml:space="preserve">
</t>
    </r>
  </si>
  <si>
    <t>Recensement des besoins des communes et des associations
Recherche de fabricants de gobelets réutilisables, carafes et autres vaisselles lavables</t>
  </si>
  <si>
    <t xml:space="preserve">
Définition de la charte d'engagement et des modalités d'application
Communication sur ce service auprès des communes et des associations
Diffusion de la charte auprès des organisateurs de manifestations
Lancement du service de mise à disposition de vaisselle
</t>
  </si>
  <si>
    <r>
      <rPr>
        <b/>
        <sz val="10"/>
        <rFont val="Century Gothic"/>
        <family val="2"/>
      </rPr>
      <t>Eléments ressortant de l'état des lieux :</t>
    </r>
    <r>
      <rPr>
        <sz val="10"/>
        <rFont val="Century Gothic"/>
        <family val="2"/>
      </rPr>
      <t xml:space="preserve"> 
1/ A chaque manifestation, la CANGT constate une production considérable de déchets et particulièrement des gobelets plastiques. 
2/ Les actions menées au cours des évènements sont des exemples concrets de prévention des déchets et contribuent à la fois à la réduction immédiate des déchets mais aussi à la sensibilisation du public, lui-même sollicité au travers du retour des gobelets ;
3/ Les associations peuvent devenir des vecteurs de la prévention sur leur territoire ;
4/ De nombreuses manifestations ont été recensées  sur la CANGT, mais aujourd'hui l'usage de vaisselle lavable est peu répandu.
</t>
    </r>
    <r>
      <rPr>
        <b/>
        <sz val="10"/>
        <rFont val="Century Gothic"/>
        <family val="2"/>
      </rPr>
      <t xml:space="preserve">
</t>
    </r>
  </si>
  <si>
    <t xml:space="preserve">
La CANGT souhaite impliquer ses élus ainsi que les agents des services communaux dans une démarche de réduction des déchets . Dans ce contexte cette action vise à suivre les projets éco exemplaires déjà entreprises au sein des locaux de la collectivité à l'instar du tri des déchets, du compostage des déchets de la restauration scolaire, de la réduction des impressions papiers,… L'objectif final est de favoriser le partage des bonnes pratiques engagées en vue de les amplifier.</t>
  </si>
  <si>
    <r>
      <rPr>
        <b/>
        <sz val="10"/>
        <rFont val="Century Gothic"/>
        <family val="2"/>
      </rPr>
      <t>Eléments ressortant de l'état des lieux :</t>
    </r>
    <r>
      <rPr>
        <sz val="10"/>
        <rFont val="Century Gothic"/>
        <family val="2"/>
      </rPr>
      <t xml:space="preserve"> 
1/ Lors du diagnostic réalisé auprès des collectivités adhérentes, des agents ont exprimé le souhait de pouvoir partager des pratiques existantes et d'échanger sur des retours d'expériences relatifs à la prévention des déchets. 
2/ L’atelier de concertation "élu", organisé dans le cadre de la concertation du programme local de prévention des déchets, a permis de faire ressortir le souhait d’avoir la mise en place d'un réseau d’échanges via la mise en place d'une newsletter.</t>
    </r>
  </si>
  <si>
    <t>Définition des modalités de mise en place de la newsletter : mode de diffusion, contenu, fréquence de parution …</t>
  </si>
  <si>
    <r>
      <rPr>
        <i/>
        <sz val="10"/>
        <rFont val="Century Gothic"/>
        <family val="2"/>
      </rPr>
      <t>Constitution d'une mailing List et du plan annuel de diffusion (thématiques annuelles en vue de rechercher les témoignages)</t>
    </r>
    <r>
      <rPr>
        <sz val="10"/>
        <rFont val="Century Gothic"/>
        <family val="2"/>
      </rPr>
      <t xml:space="preserve">
Diffusion de la première newsletter
Diffusion de la 2ème de l'année </t>
    </r>
  </si>
  <si>
    <t xml:space="preserve">Diffusion des divers newsletters </t>
  </si>
  <si>
    <t>Dans le cadre de cette action la CANGT assure :
 -   la création d’une newsletter mettant en lumière les actions issues des bonnes pratiques des collectivités adhérentes (pratiques de tri, gestes de prévention, actions sur les manifestations, etc.) ; 
 - la diffusion de ce document auprès des collectivités adhérentes.
Cette action s'appuie sur l'action B 7 -  Formation des agents aux bonnes pratiques et à la diffusion des messages qui vise à créer des temps d'échanges entre agents. 
La Newsletter pourra mettre en avant les actions envisagée, déployée dans le cadre de ces échanges internes.</t>
  </si>
  <si>
    <t>Rencontre avec les agents en vue de définir leurs besoins et attentes.</t>
  </si>
  <si>
    <t xml:space="preserve">Organisation de la première session de formation
</t>
  </si>
  <si>
    <t>Mise en place de 2 ateliers de formation par année</t>
  </si>
  <si>
    <t>Les agents communaux sont très impliqués auprès de la CANGT dans la mise en œuvre d'actions de communication, de sensibilisation et de prévention auprès des usagers. Dans ce contexte, il sera intéressant de former chacun pour initier leur montée en compétences et disposer de sessions de formation pour partager les bonnes pratiques de chacun ou répondre à leurs besoins d'acquisition de formation. Ceci favorisera le déploiement du PLP.</t>
  </si>
  <si>
    <r>
      <t xml:space="preserve">L’action concerne la </t>
    </r>
    <r>
      <rPr>
        <b/>
        <sz val="10"/>
        <rFont val="Century Gothic"/>
        <family val="2"/>
      </rPr>
      <t>création d'une communauté</t>
    </r>
    <r>
      <rPr>
        <sz val="10"/>
        <rFont val="Century Gothic"/>
        <family val="2"/>
      </rPr>
      <t xml:space="preserve"> organisée entre les agents communaux et intercommunaux. Ils pourront se retrouver deux fois par an pour partager sur des thématiques préalablement identifiées lors des retours d'expériences. Ces ateliers d'échange seront animés en interne ou éventuellement avec des partenaires ou collectivités extérieures afin que chacun puisse y trouver son compte et s'enrichir de l'expérience des autres. </t>
    </r>
  </si>
  <si>
    <r>
      <rPr>
        <b/>
        <sz val="12"/>
        <rFont val="Century Gothic"/>
        <family val="2"/>
      </rPr>
      <t xml:space="preserve">Eléments ressortant de l'état des lieux : 
</t>
    </r>
    <r>
      <rPr>
        <sz val="12"/>
        <rFont val="Century Gothic"/>
        <family val="2"/>
      </rPr>
      <t>1/ un territoire rural avec une majorité d'habitat individuel ;
2/ une action représentant un fort potentiel d'évitement de déchets ;
3/ un contexte réglementaire favorisant la gestion de proximité des biodéchets avec  la généralisation du tri à la source dès 2025.
4/ un engagement de la CANGT dans un Contrat d'Objectif Territorial visant à réduire de 4% en 3 ans le taux de Déchets Ménagers et Assimilés 
5/ les résultats de caractérisation des ordures ménagères en Guadeloupe démontrent un flux majoritaire de déchets putrescibles estimés à 39% dans les poubelles d'ordures ménagères</t>
    </r>
    <r>
      <rPr>
        <b/>
        <sz val="10"/>
        <rFont val="Century Gothic"/>
        <family val="2"/>
      </rPr>
      <t xml:space="preserve">
</t>
    </r>
    <r>
      <rPr>
        <sz val="10"/>
        <rFont val="Century Gothic"/>
        <family val="2"/>
      </rPr>
      <t xml:space="preserve">
</t>
    </r>
    <r>
      <rPr>
        <b/>
        <sz val="10"/>
        <rFont val="Century Gothic"/>
        <family val="2"/>
      </rPr>
      <t xml:space="preserve">
</t>
    </r>
  </si>
  <si>
    <r>
      <rPr>
        <i/>
        <sz val="10"/>
        <rFont val="Century Gothic"/>
        <family val="2"/>
      </rPr>
      <t xml:space="preserve">
-</t>
    </r>
    <r>
      <rPr>
        <sz val="10"/>
        <rFont val="Century Gothic"/>
        <family val="2"/>
      </rPr>
      <t xml:space="preserve"> Organisation et animation de réunions de sensibilisation à destination du tout public
- Suivi terrain par les AEDD 
- Réalisation/ Distribution de guides de "Gestion de proximité des biodéchets"
</t>
    </r>
    <r>
      <rPr>
        <sz val="10"/>
        <rFont val="Century Gothic"/>
        <family val="2"/>
      </rPr>
      <t xml:space="preserve">
- Planification et animation de réunions de sensibilisation avec les professionnels, distributeurs de kits de compostage à la CANGT </t>
    </r>
  </si>
  <si>
    <t xml:space="preserve">Par ce projet de compostage et de paillage domestique, la CANGT entend bien accroître la gestion de proximité des biodéchets, en réduisant les tonnages d'ordures ménagères collectées.  
Cette action se traduit par :
- l'animation d'ateliers d'informations à destination du grand public, 
- la mise à disposition de kits de compostage aux particuliers contre une rétribution de 10€ et le suivi d'une formation, 
- le suivi terrain effectué par les ambassadeurs pour un accompagnement de proximité des usagers
</t>
  </si>
  <si>
    <r>
      <t xml:space="preserve">Réduire la part de déchets fermentescibles collectés dans les ordures ménagères résiduelles et favoriser leur détournement en vue d’une valorisation organique.
</t>
    </r>
    <r>
      <rPr>
        <b/>
        <sz val="11"/>
        <rFont val="Century Gothic"/>
        <family val="2"/>
      </rPr>
      <t>Objectif cumulé :
- 5 000 kits de compostage distribués 
- 5 000 administrés formés 
- 25 animations 
- 750 kg de biodéchets détournés de la poubelle d'ordures ménagères</t>
    </r>
    <r>
      <rPr>
        <sz val="11"/>
        <rFont val="Century Gothic"/>
        <family val="2"/>
      </rPr>
      <t xml:space="preserve">
</t>
    </r>
  </si>
  <si>
    <t xml:space="preserve">
- Formation d'un maître composteur
- Rencontres des gros producteurs identifiés,
- Présentation du projet de compostage in situ.</t>
  </si>
  <si>
    <t>L'enjeu de cette action est d’amener les usagers à stoper le gaspillage alimentaire en évitant de jeter des denrées alimentaires.</t>
  </si>
  <si>
    <r>
      <t>L'objectif de la CANGT est de promouvoir la lutte contre le gaspillage alimentaire en réalisant diverses interventions auprès du grand public et des scolaires. 
Un plan d'intervention sera réalisé comme suit :
- animation d'</t>
    </r>
    <r>
      <rPr>
        <b/>
        <sz val="10"/>
        <rFont val="Century Gothic"/>
        <family val="2"/>
      </rPr>
      <t>ateliers</t>
    </r>
    <r>
      <rPr>
        <sz val="10"/>
        <rFont val="Century Gothic"/>
        <family val="2"/>
      </rPr>
      <t xml:space="preserve"> dans le cadre de la semaine du goût et de la SERD, semaine du refus de la misère
- réalisation d'</t>
    </r>
    <r>
      <rPr>
        <b/>
        <sz val="10"/>
        <rFont val="Century Gothic"/>
        <family val="2"/>
      </rPr>
      <t>animations</t>
    </r>
    <r>
      <rPr>
        <sz val="10"/>
        <rFont val="Century Gothic"/>
        <family val="2"/>
      </rPr>
      <t xml:space="preserve"> sur les marchés 
- proposition de </t>
    </r>
    <r>
      <rPr>
        <b/>
        <sz val="10"/>
        <rFont val="Century Gothic"/>
        <family val="2"/>
      </rPr>
      <t>guides,</t>
    </r>
    <r>
      <rPr>
        <sz val="10"/>
        <rFont val="Century Gothic"/>
        <family val="2"/>
      </rPr>
      <t xml:space="preserve"> et de </t>
    </r>
    <r>
      <rPr>
        <b/>
        <sz val="10"/>
        <rFont val="Century Gothic"/>
        <family val="2"/>
      </rPr>
      <t>livret</t>
    </r>
    <r>
      <rPr>
        <sz val="10"/>
        <rFont val="Century Gothic"/>
        <family val="2"/>
      </rPr>
      <t xml:space="preserve"> à développer avec des professionnels de la cuisine 
- organisation de </t>
    </r>
    <r>
      <rPr>
        <b/>
        <sz val="10"/>
        <rFont val="Century Gothic"/>
        <family val="2"/>
      </rPr>
      <t>concours</t>
    </r>
    <r>
      <rPr>
        <sz val="10"/>
        <rFont val="Century Gothic"/>
        <family val="2"/>
      </rPr>
      <t xml:space="preserve"> culinaire 0 déchet
- promotion d'</t>
    </r>
    <r>
      <rPr>
        <b/>
        <sz val="10"/>
        <rFont val="Century Gothic"/>
        <family val="2"/>
      </rPr>
      <t>outils</t>
    </r>
    <r>
      <rPr>
        <sz val="10"/>
        <rFont val="Century Gothic"/>
        <family val="2"/>
      </rPr>
      <t xml:space="preserve"> de conservation alimentaire : ateliers de cuisine (confiture, sorbets…) : 
- réalisation de </t>
    </r>
    <r>
      <rPr>
        <b/>
        <sz val="10"/>
        <rFont val="Century Gothic"/>
        <family val="2"/>
      </rPr>
      <t>projections</t>
    </r>
    <r>
      <rPr>
        <sz val="10"/>
        <rFont val="Century Gothic"/>
        <family val="2"/>
      </rPr>
      <t xml:space="preserve"> documentaires / Courts métrages / spots TV
Pour toucher le plus grand nombre la CANGT doit s'appuyer sur des moments forts existants sur le territoire, et développer des outils permettant d'utiliser divers leviers tels que les notions de coûts, de goût, de santé, de sport, ...</t>
    </r>
  </si>
  <si>
    <t xml:space="preserve">
Réalisation de supports de communication sur le gaspillage alimentaire (livret ou guide, outils d'animation, spots TV…) à diffuser lors des manifestations, interventions en milieu scolaire et périscolaire
Réalisation d’actions de sensibilisation</t>
  </si>
  <si>
    <t>Cette action vise à diffuser un autocollant Stop Pub logoté CANGT et à assurer sa distribution en vue de réduire les imprimés non sollicités  dans les boîtes aux lettres. Au delà de son potentiel de réduction d'un flux de déchets, l'opération Stop Pub peut et doit amener la population à s'interroger sur ses habitudes en matière de consommation responsable (réduction des quantités de déchets et des impacts sur l'environnement).</t>
  </si>
  <si>
    <t xml:space="preserve">
Fabrication et définition des modalités de diffusion des autocollants STOP PUB en concertation avec les communes 
Définition du suivi des autocollants Stop Pub (comptage d'un échantillon de boîtes aux lettres ayant apposé l'autocollant, enquête d'opinion, ...) en collaboration avec les services postaux
Diffusion générale aux relais</t>
  </si>
  <si>
    <r>
      <t xml:space="preserve">Le rôle de la CANGT est de sensibiliser les habitants autour de plusieurs leviers d'actions en :
- s’intégrant aux </t>
    </r>
    <r>
      <rPr>
        <b/>
        <sz val="10"/>
        <rFont val="Century Gothic"/>
        <family val="2"/>
      </rPr>
      <t xml:space="preserve">manifestations existantes </t>
    </r>
    <r>
      <rPr>
        <sz val="10"/>
        <rFont val="Century Gothic"/>
        <family val="2"/>
      </rPr>
      <t xml:space="preserve">(le carnaval avec la fabrication d'objets)
- réalisant des </t>
    </r>
    <r>
      <rPr>
        <b/>
        <sz val="10"/>
        <rFont val="Century Gothic"/>
        <family val="2"/>
      </rPr>
      <t>ateliers de réparation</t>
    </r>
    <r>
      <rPr>
        <sz val="10"/>
        <rFont val="Century Gothic"/>
        <family val="2"/>
      </rPr>
      <t xml:space="preserve">
- faisant connaître les </t>
    </r>
    <r>
      <rPr>
        <b/>
        <sz val="10"/>
        <rFont val="Century Gothic"/>
        <family val="2"/>
      </rPr>
      <t>donneries</t>
    </r>
    <r>
      <rPr>
        <sz val="10"/>
        <rFont val="Century Gothic"/>
        <family val="2"/>
      </rPr>
      <t xml:space="preserve"> permettant aux habitants de donner des objets dont ils souhaitent se débarrasser 
- créant </t>
    </r>
    <r>
      <rPr>
        <b/>
        <sz val="10"/>
        <rFont val="Century Gothic"/>
        <family val="2"/>
      </rPr>
      <t xml:space="preserve">une marque / un label pour commerçants, artisans </t>
    </r>
    <r>
      <rPr>
        <sz val="10"/>
        <rFont val="Century Gothic"/>
        <family val="2"/>
      </rPr>
      <t xml:space="preserve">engagés dans la réduction des déchets (circuits courts, promotion des produits éco-conçus, tri des déchets, réutilisation des emballages ...) en collaboration avec la CMA et la CCI.
Le cahier des charges devra proposer un panel de thématiques avec des engagements plus ou moins forts de la part des professionnels. 
Cette charte pourra être menée en parallèle de l'action E 16 -  Créer une charte des professionnels engagés dans l'usage de produits locaux
</t>
    </r>
  </si>
  <si>
    <t>Mise en place d’actions de sensibilisation
Suivi des commerçants engagés (respect du label), Promotion de ce label auprès de la population, Adhésion de nouveaux commerçants.</t>
  </si>
  <si>
    <t xml:space="preserve">
- définition du mode d'intervention de la CANGT auprès des manifestations et des outils de promotion du réemploi et de la réparation à développer 
- réalisation des outils de communication
co-construction  du cahier des charges du label 'commerces engagés' avec les commerçants, associations, élus et consommateurs et les chambres consulaires</t>
  </si>
  <si>
    <t>La pratique du "manjé-kochon" est très répandue chez les usagers mais comme au sein de bien des traditions elle a tendance à disparaître. Il convient dans un cadre réglementaire reconnu et validé par les instances administratives, de promouvoir ces pratiques et d'aider à faire le lien entre les usagers et les producteurs de restes de produits végétaux.</t>
  </si>
  <si>
    <r>
      <rPr>
        <b/>
        <sz val="10"/>
        <rFont val="Century Gothic"/>
        <family val="2"/>
      </rPr>
      <t>Eléments ressortant de l'état des lieux :</t>
    </r>
    <r>
      <rPr>
        <sz val="10"/>
        <rFont val="Century Gothic"/>
        <family val="2"/>
      </rPr>
      <t xml:space="preserve"> 
1/ les traiteurs, restaurateurs, bouchers et boulangers représentent les métiers de bouche les plus impactant en terme de production de déchets. Il est donc important d'envisager des actions qui leur sont destinées ;
2/ les enjeux autour des commerces de proximité sont forts : tonnages et nombre d’établissements importants ;
3/ le manjé kochon est une tradition locale sur laquelle s'appuyer. Il est cependant nécessaire de travailler avec la chambre d’agriculture et la Direction des Services Vétérinaires. 
</t>
    </r>
    <r>
      <rPr>
        <b/>
        <sz val="10"/>
        <rFont val="Century Gothic"/>
        <family val="2"/>
      </rPr>
      <t xml:space="preserve">
</t>
    </r>
  </si>
  <si>
    <r>
      <t xml:space="preserve">L’action concerne la </t>
    </r>
    <r>
      <rPr>
        <b/>
        <sz val="10"/>
        <rFont val="Century Gothic"/>
        <family val="2"/>
      </rPr>
      <t>distribution de seaux</t>
    </r>
    <r>
      <rPr>
        <sz val="10"/>
        <rFont val="Century Gothic"/>
        <family val="2"/>
      </rPr>
      <t xml:space="preserve"> chez les producteurs de restes de produits organiques pour faciliter leur récupérartion par des particuliers dans le cadre du manjé-kochon. Il est nécessaire que cette action soit validée par les instances administratives et qu'elle soit en accord avec le cadre réglementaire. 
Notre souhait est de sortir du cadre des sous-produits animaux et de ne rester que sur des produits de type légumes crus ou cuits avariés et les restes de pains ou pâtisseries abimés.</t>
    </r>
  </si>
  <si>
    <t>Création d'un Comité de pilotage : définition des objectifs, du phasage de l'expérimentation de la pose des seaux manjé-kochon chez les professionnels pour les résidus de produits végétaux. 
Définition des modalités de mises en lien entre les particuliers et les professionnels. 
Sensibilisation des professionnels</t>
  </si>
  <si>
    <t xml:space="preserve">La lutte contre le gaspillage alimentaire est un axe fort de prévention avec des objectifs nationaux et européens importants. Le Conseil Départemental de la Guadeloupe a engagé une étude visant à faire reconnaitre les actions déjà menées et à aider dans l'identification des pistes pouvant être développées. Dans ce cadre, la CANGT envisage d'aider à l'organisation de la collecte des dons alimentaires en réalisant un appel à projet. Cette action sera réalisée en étroite collaboration avec la baque alimentaire de France. </t>
  </si>
  <si>
    <r>
      <rPr>
        <b/>
        <sz val="10"/>
        <rFont val="Century Gothic"/>
        <family val="2"/>
      </rPr>
      <t>Eléments ressortant de l'état des lieux :</t>
    </r>
    <r>
      <rPr>
        <sz val="10"/>
        <rFont val="Century Gothic"/>
        <family val="2"/>
      </rPr>
      <t xml:space="preserve"> 
1/ les bouchers, boulangers représentent les métiers de bouche les plus impactant et facilement atteignable du fait de leur nombre restreint ;
2/ il y a des enjeux autour des commerces de proximité : tonnages et nombre d’établissements importants ;
3/ les professionnels ont de grandes appréhensions par rapport aux contraintes réglementaires. Il leur semble plus facile aujourd’hui de conserver, congeler et réutiliser. L’organisation de la filière est difficile. Selon eux, "être généreux" semble présenter plus de  retombées négatives que positives et ils ne mesurent pas les avantages. 
</t>
    </r>
    <r>
      <rPr>
        <b/>
        <sz val="10"/>
        <rFont val="Century Gothic"/>
        <family val="2"/>
      </rPr>
      <t xml:space="preserve">
</t>
    </r>
  </si>
  <si>
    <r>
      <rPr>
        <i/>
        <sz val="10"/>
        <rFont val="Century Gothic"/>
        <family val="2"/>
      </rPr>
      <t>Préparation d'un forum pour regrouper tous les professionnels</t>
    </r>
    <r>
      <rPr>
        <sz val="10"/>
        <rFont val="Century Gothic"/>
        <family val="2"/>
      </rPr>
      <t xml:space="preserve">
Fo</t>
    </r>
    <r>
      <rPr>
        <i/>
        <sz val="10"/>
        <rFont val="Century Gothic"/>
        <family val="2"/>
      </rPr>
      <t>rum des professionnels
rencontre délocalisée sur le territoire de la CANGT et directement chez un ou 2 professionnels.</t>
    </r>
  </si>
  <si>
    <t xml:space="preserve">Reconduction des rencontres délocalisées </t>
  </si>
  <si>
    <t xml:space="preserve">L’action concerne la création d'une charte des professionnels de l'alimentation engagés dans l'usage des produits locaux". L'objectif de cette action sera de faire adhérer le maximum de professionnels du territoire communautaire à la mise en œuvre d'une démarche d'intégration systématique des produits locaux                                                                                                      pour lutter contre le gaspillage alimentaire (GA) et améliorer leur potentiel économique. 
L'objectif visé par la CANGT est de jouer un rôle fédérateur sur cette thématique visant à faire connaître les filières de produits locaux et à les développer sur le territoire communautaire. La mise en place de cette charte d'engagement se fera en lien étroit avec les Chambres consulaires (CMA et CCI-IG) et les syndicats des différents professionnels présents sur le territoire de la CANGT. Cette charte permettra de valoriser des actions respectueuses de l'environnement (compostage, tri des déchets, usage de produits locaux, limitation du transport des marchandises...).                                                                                      La charte d'engagement pourra ainsi se formaliser par : "Un manuel du restaurateur engagé" et une "Charte d'engagement" à signer par les professionnels volontaires.                                                             </t>
  </si>
  <si>
    <t xml:space="preserve">Diffusion de la charte </t>
  </si>
  <si>
    <t>La CANGT souhaite aider les professionnels à mieux trier leurs déchets et les accompagner en les orientant vers les bonnes filières de traitement. Il est donc important de référencer et de faire connaître les filières en projet ou existantes par catégories de déchets. Il s'agit également de diffuser des outils de sensibilisation dans les chambres consulaires tel que que la CCI, la CMA ou la Chambre d'Agriculture…</t>
  </si>
  <si>
    <r>
      <t xml:space="preserve">L’action concerne tous les professionnels en ce qui concerne la diffusion des outils existants et conçus par la CANGT ou d'autres structures telles que la CCI, la CMA, l'ADEME ou la CA. 
Concernant les entreprises du BTP, il s'agit de </t>
    </r>
    <r>
      <rPr>
        <b/>
        <sz val="10"/>
        <rFont val="Century Gothic"/>
        <family val="2"/>
      </rPr>
      <t>créer une plaquette</t>
    </r>
    <r>
      <rPr>
        <sz val="10"/>
        <rFont val="Century Gothic"/>
        <family val="2"/>
      </rPr>
      <t xml:space="preserve"> présentant les axes de prévention existant et les filières en projet ou existantes pour la valorisation de leurs déchets.</t>
    </r>
  </si>
  <si>
    <r>
      <rPr>
        <b/>
        <sz val="10"/>
        <rFont val="Century Gothic"/>
        <family val="2"/>
      </rPr>
      <t xml:space="preserve"> - Sensibiliser les professionnels du BTP à la gestion de leurs déchets sur le territoire de la CANGT</t>
    </r>
    <r>
      <rPr>
        <sz val="10"/>
        <rFont val="Century Gothic"/>
        <family val="2"/>
      </rPr>
      <t xml:space="preserve">
 - Réduire les dépôts sauvages et les petits apports mélangés dans les bacs d'ordures ménagères
</t>
    </r>
    <r>
      <rPr>
        <b/>
        <sz val="10"/>
        <rFont val="Century Gothic"/>
        <family val="2"/>
      </rPr>
      <t>Objectif cumulé</t>
    </r>
    <r>
      <rPr>
        <sz val="10"/>
        <rFont val="Century Gothic"/>
        <family val="2"/>
      </rPr>
      <t xml:space="preserve"> : 
- 200 plaquettes diffusées
- 10 sites relayant l'information auprès des artisans sur la gestion des déchets </t>
    </r>
  </si>
  <si>
    <t xml:space="preserve">
Dans le cadre de son programme local de prévention des déchets, la CANGT s’engage à :
1/ démontrer la mise en œuvre des actions effectives, auprès du comité de pilotage ;
2/ créer des temps d’échanges sur ces actions avec le comité de pilotage constitué d’acteurs locaux ;
3/ suivre l’efficacité des actions engagées notamment par le suivi des indicateurs dans le but d’améliorer et de corriger si nécessaire les actions entreprises.
</t>
  </si>
</sst>
</file>

<file path=xl/styles.xml><?xml version="1.0" encoding="utf-8"?>
<styleSheet xmlns="http://schemas.openxmlformats.org/spreadsheetml/2006/main">
  <numFmts count="18">
    <numFmt numFmtId="44" formatCode="_-* #,##0.00\ &quot;€&quot;_-;\-* #,##0.00\ &quot;€&quot;_-;_-* &quot;-&quot;??\ &quot;€&quot;_-;_-@_-"/>
    <numFmt numFmtId="43" formatCode="_-* #,##0.00\ _€_-;\-* #,##0.00\ _€_-;_-* &quot;-&quot;??\ _€_-;_-@_-"/>
    <numFmt numFmtId="164" formatCode="0.0"/>
    <numFmt numFmtId="165" formatCode="[$-40C]mmm\-yy;@"/>
    <numFmt numFmtId="166" formatCode="_-* #,##0\ _€_-;\-* #,##0\ _€_-;_-* &quot;-&quot;??\ _€_-;_-@_-"/>
    <numFmt numFmtId="167" formatCode="0&quot;kg/hab/an&quot;"/>
    <numFmt numFmtId="168" formatCode="_-* #,##0\ &quot;€&quot;_-;\-* #,##0\ &quot;€&quot;_-;_-* &quot;-&quot;??\ &quot;€&quot;_-;_-@_-"/>
    <numFmt numFmtId="169" formatCode="#,##0\ \T"/>
    <numFmt numFmtId="170" formatCode="0.0&quot;kg/hab/an&quot;"/>
    <numFmt numFmtId="171" formatCode="0.00&quot;kg/hab/an&quot;"/>
    <numFmt numFmtId="172" formatCode="#,##0&quot; T&quot;"/>
    <numFmt numFmtId="173" formatCode="#,##0.0&quot; kg&quot;"/>
    <numFmt numFmtId="174" formatCode="_-* #,##0.00\ [$€]_-;\-* #,##0.00\ [$€]_-;_-* &quot;-&quot;??\ [$€]_-;_-@_-"/>
    <numFmt numFmtId="175" formatCode="_-* #,##0.00\ _F_-;\-* #,##0.00\ _F_-;_-* &quot;-&quot;??\ _F_-;_-@_-"/>
    <numFmt numFmtId="176" formatCode="_-* #,##0.00_€_-;\-* #,##0.00_€_-;_-* &quot;-&quot;??_€_-;_-@_-"/>
    <numFmt numFmtId="177" formatCode="_-* #,##0.00&quot;€&quot;_-;\-* #,##0.00&quot;€&quot;_-;_-* &quot;-&quot;??&quot;€&quot;_-;_-@_-"/>
    <numFmt numFmtId="178" formatCode="#,##0&quot; kg&quot;"/>
    <numFmt numFmtId="179" formatCode="#,##0.00\ &quot;€&quot;"/>
  </numFmts>
  <fonts count="106">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Tahoma"/>
      <family val="2"/>
    </font>
    <font>
      <sz val="10"/>
      <name val="Tahoma"/>
      <family val="2"/>
    </font>
    <font>
      <sz val="10"/>
      <name val="Arial"/>
      <family val="2"/>
    </font>
    <font>
      <i/>
      <sz val="10"/>
      <name val="Arial"/>
      <family val="2"/>
    </font>
    <font>
      <sz val="10"/>
      <name val="Spranq Eco Sans"/>
    </font>
    <font>
      <b/>
      <sz val="10"/>
      <color indexed="9"/>
      <name val="Arial"/>
      <family val="2"/>
    </font>
    <font>
      <b/>
      <i/>
      <sz val="10"/>
      <name val="Arial"/>
      <family val="2"/>
    </font>
    <font>
      <b/>
      <sz val="10"/>
      <name val="Arial"/>
      <family val="2"/>
    </font>
    <font>
      <b/>
      <i/>
      <sz val="10"/>
      <color indexed="62"/>
      <name val="Arial"/>
      <family val="2"/>
    </font>
    <font>
      <b/>
      <i/>
      <sz val="11"/>
      <color indexed="62"/>
      <name val="Arial"/>
      <family val="2"/>
    </font>
    <font>
      <i/>
      <sz val="10"/>
      <color indexed="62"/>
      <name val="Arial"/>
      <family val="2"/>
    </font>
    <font>
      <sz val="11"/>
      <name val="Arial"/>
      <family val="2"/>
    </font>
    <font>
      <sz val="14"/>
      <name val="Tahoma"/>
      <family val="2"/>
    </font>
    <font>
      <b/>
      <sz val="14"/>
      <name val="Calibri"/>
      <family val="2"/>
    </font>
    <font>
      <sz val="14"/>
      <name val="Calibri"/>
      <family val="2"/>
    </font>
    <font>
      <sz val="14"/>
      <color indexed="8"/>
      <name val="Calibri"/>
      <family val="2"/>
    </font>
    <font>
      <b/>
      <sz val="14"/>
      <color indexed="8"/>
      <name val="Calibri"/>
      <family val="2"/>
    </font>
    <font>
      <b/>
      <sz val="14"/>
      <color indexed="9"/>
      <name val="Calibri"/>
      <family val="2"/>
    </font>
    <font>
      <i/>
      <sz val="10"/>
      <color indexed="9"/>
      <name val="Arial"/>
      <family val="2"/>
    </font>
    <font>
      <sz val="7"/>
      <color indexed="50"/>
      <name val="Times New Roman"/>
      <family val="1"/>
    </font>
    <font>
      <b/>
      <sz val="14"/>
      <color indexed="9"/>
      <name val="Calibri"/>
      <family val="2"/>
    </font>
    <font>
      <b/>
      <sz val="12"/>
      <color indexed="9"/>
      <name val="Arial"/>
      <family val="2"/>
    </font>
    <font>
      <sz val="10"/>
      <color indexed="9"/>
      <name val="Arial"/>
      <family val="2"/>
    </font>
    <font>
      <b/>
      <sz val="10"/>
      <color indexed="9"/>
      <name val="Spranq eco sans"/>
    </font>
    <font>
      <sz val="10"/>
      <color indexed="9"/>
      <name val="Tahoma"/>
      <family val="2"/>
    </font>
    <font>
      <b/>
      <sz val="10"/>
      <color indexed="9"/>
      <name val="Spranq eco sans"/>
    </font>
    <font>
      <sz val="10"/>
      <color indexed="9"/>
      <name val="Spranq Eco Sans"/>
    </font>
    <font>
      <b/>
      <sz val="10"/>
      <color indexed="9"/>
      <name val="Tahoma"/>
      <family val="2"/>
    </font>
    <font>
      <sz val="14"/>
      <name val="Arial"/>
      <family val="2"/>
    </font>
    <font>
      <b/>
      <sz val="11"/>
      <color indexed="9"/>
      <name val="Spranq eco sans"/>
    </font>
    <font>
      <b/>
      <sz val="10"/>
      <color theme="3" tint="-0.249977111117893"/>
      <name val="Tahoma"/>
      <family val="2"/>
    </font>
    <font>
      <b/>
      <sz val="12"/>
      <color theme="3" tint="-0.249977111117893"/>
      <name val="Spranq eco sans"/>
    </font>
    <font>
      <b/>
      <sz val="11"/>
      <color theme="3" tint="-0.249977111117893"/>
      <name val="Spranq eco sans"/>
    </font>
    <font>
      <b/>
      <sz val="14"/>
      <color theme="0"/>
      <name val="Arial"/>
      <family val="2"/>
    </font>
    <font>
      <b/>
      <i/>
      <sz val="14"/>
      <color indexed="62"/>
      <name val="Arial"/>
      <family val="2"/>
    </font>
    <font>
      <b/>
      <sz val="14"/>
      <color theme="3" tint="-0.249977111117893"/>
      <name val="Arial"/>
      <family val="2"/>
    </font>
    <font>
      <b/>
      <sz val="14"/>
      <color theme="8" tint="-0.499984740745262"/>
      <name val="Arial"/>
      <family val="2"/>
    </font>
    <font>
      <b/>
      <sz val="10"/>
      <color theme="4" tint="-0.499984740745262"/>
      <name val="Tahoma"/>
      <family val="2"/>
    </font>
    <font>
      <sz val="10"/>
      <name val="Geneva"/>
    </font>
    <font>
      <sz val="10"/>
      <name val="Verdana"/>
      <family val="2"/>
    </font>
    <font>
      <u/>
      <sz val="10"/>
      <color indexed="12"/>
      <name val="Tahoma"/>
      <family val="2"/>
    </font>
    <font>
      <u/>
      <sz val="10"/>
      <color indexed="12"/>
      <name val="Verdana"/>
      <family val="2"/>
    </font>
    <font>
      <sz val="10"/>
      <name val="Times New Roman"/>
      <family val="1"/>
    </font>
    <font>
      <sz val="10"/>
      <name val="MS Sans Serif"/>
      <family val="2"/>
    </font>
    <font>
      <sz val="10"/>
      <name val="Arial"/>
      <family val="2"/>
    </font>
    <font>
      <b/>
      <sz val="20"/>
      <color theme="5"/>
      <name val="Century Gothic"/>
      <family val="2"/>
    </font>
    <font>
      <sz val="10"/>
      <name val="Century Gothic"/>
      <family val="2"/>
    </font>
    <font>
      <b/>
      <sz val="10"/>
      <name val="Century Gothic"/>
      <family val="2"/>
    </font>
    <font>
      <i/>
      <sz val="10"/>
      <name val="Century Gothic"/>
      <family val="2"/>
    </font>
    <font>
      <b/>
      <sz val="10"/>
      <color indexed="8"/>
      <name val="Century Gothic"/>
      <family val="2"/>
    </font>
    <font>
      <sz val="10"/>
      <color indexed="8"/>
      <name val="Century Gothic"/>
      <family val="2"/>
    </font>
    <font>
      <i/>
      <sz val="10"/>
      <color indexed="8"/>
      <name val="Century Gothic"/>
      <family val="2"/>
    </font>
    <font>
      <b/>
      <sz val="11"/>
      <color theme="0" tint="-0.499984740745262"/>
      <name val="Century Gothic"/>
      <family val="2"/>
    </font>
    <font>
      <sz val="10"/>
      <color theme="0" tint="-0.499984740745262"/>
      <name val="Century Gothic"/>
      <family val="2"/>
    </font>
    <font>
      <b/>
      <sz val="12"/>
      <color theme="8" tint="-0.249977111117893"/>
      <name val="Century Gothic"/>
      <family val="2"/>
    </font>
    <font>
      <b/>
      <sz val="12"/>
      <color theme="0"/>
      <name val="Century Gothic"/>
      <family val="2"/>
    </font>
    <font>
      <b/>
      <sz val="11"/>
      <color theme="1"/>
      <name val="Century Gothic"/>
      <family val="2"/>
    </font>
    <font>
      <b/>
      <sz val="11"/>
      <color theme="0"/>
      <name val="Century Gothic"/>
      <family val="2"/>
    </font>
    <font>
      <b/>
      <sz val="10"/>
      <color theme="0"/>
      <name val="Century Gothic"/>
      <family val="2"/>
    </font>
    <font>
      <b/>
      <sz val="11"/>
      <name val="Century Gothic"/>
      <family val="2"/>
    </font>
    <font>
      <sz val="11"/>
      <name val="Century Gothic"/>
      <family val="2"/>
    </font>
    <font>
      <sz val="10"/>
      <color rgb="FF00B050"/>
      <name val="Century Gothic"/>
      <family val="2"/>
    </font>
    <font>
      <sz val="10"/>
      <color rgb="FFC00000"/>
      <name val="Century Gothic"/>
      <family val="2"/>
    </font>
    <font>
      <b/>
      <sz val="10"/>
      <color rgb="FF00B050"/>
      <name val="Century Gothic"/>
      <family val="2"/>
    </font>
    <font>
      <b/>
      <sz val="10"/>
      <color rgb="FFC00000"/>
      <name val="Century Gothic"/>
      <family val="2"/>
    </font>
    <font>
      <sz val="18"/>
      <name val="Century Gothic"/>
      <family val="2"/>
    </font>
    <font>
      <sz val="9"/>
      <name val="Century Gothic"/>
      <family val="2"/>
    </font>
    <font>
      <sz val="8"/>
      <name val="Century Gothic"/>
      <family val="2"/>
    </font>
    <font>
      <sz val="8"/>
      <color rgb="FF00B050"/>
      <name val="Century Gothic"/>
      <family val="2"/>
    </font>
    <font>
      <sz val="8"/>
      <color rgb="FFC00000"/>
      <name val="Century Gothic"/>
      <family val="2"/>
    </font>
    <font>
      <b/>
      <i/>
      <sz val="16"/>
      <color indexed="9"/>
      <name val="Century Gothic"/>
      <family val="2"/>
    </font>
    <font>
      <sz val="11"/>
      <color indexed="8"/>
      <name val="Century Gothic"/>
      <family val="2"/>
    </font>
    <font>
      <b/>
      <i/>
      <sz val="12"/>
      <color indexed="9"/>
      <name val="Century Gothic"/>
      <family val="2"/>
    </font>
    <font>
      <b/>
      <sz val="10"/>
      <color indexed="57"/>
      <name val="Century Gothic"/>
      <family val="2"/>
    </font>
    <font>
      <b/>
      <sz val="10"/>
      <color indexed="36"/>
      <name val="Century Gothic"/>
      <family val="2"/>
    </font>
    <font>
      <sz val="10"/>
      <color theme="0"/>
      <name val="Century Gothic"/>
      <family val="2"/>
    </font>
    <font>
      <b/>
      <sz val="12"/>
      <color theme="1"/>
      <name val="Century Gothic"/>
      <family val="2"/>
    </font>
    <font>
      <sz val="12"/>
      <color theme="1"/>
      <name val="Century Gothic"/>
      <family val="2"/>
    </font>
    <font>
      <b/>
      <sz val="14"/>
      <color theme="0"/>
      <name val="Century Gothic"/>
      <family val="2"/>
    </font>
    <font>
      <i/>
      <sz val="12"/>
      <color theme="9" tint="-0.499984740745262"/>
      <name val="Century Gothic"/>
      <family val="2"/>
    </font>
    <font>
      <sz val="14"/>
      <color theme="0"/>
      <name val="Century Gothic"/>
      <family val="2"/>
    </font>
    <font>
      <b/>
      <sz val="20"/>
      <color theme="1"/>
      <name val="Century Gothic"/>
      <family val="2"/>
    </font>
    <font>
      <b/>
      <sz val="20"/>
      <color theme="0"/>
      <name val="Century Gothic"/>
      <family val="2"/>
    </font>
    <font>
      <sz val="12"/>
      <name val="Century Gothic"/>
      <family val="2"/>
    </font>
    <font>
      <b/>
      <i/>
      <sz val="10"/>
      <name val="Century Gothic"/>
      <family val="2"/>
    </font>
    <font>
      <b/>
      <sz val="12"/>
      <name val="Century Gothic"/>
      <family val="2"/>
    </font>
    <font>
      <sz val="16"/>
      <color rgb="FF000000"/>
      <name val="Tahoma"/>
      <family val="2"/>
    </font>
    <font>
      <b/>
      <sz val="10"/>
      <color rgb="FFC2E49C"/>
      <name val="Century Gothic"/>
      <family val="2"/>
    </font>
    <font>
      <sz val="10"/>
      <color rgb="FFC2E49C"/>
      <name val="Century Gothic"/>
      <family val="2"/>
    </font>
    <font>
      <b/>
      <sz val="10"/>
      <color theme="9" tint="0.59999389629810485"/>
      <name val="Century Gothic"/>
      <family val="2"/>
    </font>
    <font>
      <sz val="10"/>
      <color theme="9" tint="0.59999389629810485"/>
      <name val="Century Gothic"/>
      <family val="2"/>
    </font>
    <font>
      <b/>
      <i/>
      <sz val="10"/>
      <color indexed="8"/>
      <name val="Century Gothic"/>
      <family val="2"/>
    </font>
    <font>
      <sz val="12"/>
      <color theme="0"/>
      <name val="Century Gothic"/>
      <family val="2"/>
    </font>
    <font>
      <sz val="8"/>
      <color theme="0"/>
      <name val="Century Gothic"/>
      <family val="2"/>
    </font>
    <font>
      <b/>
      <sz val="8"/>
      <color theme="0"/>
      <name val="Century Gothic"/>
      <family val="2"/>
    </font>
    <font>
      <sz val="10"/>
      <color theme="1"/>
      <name val="Century Gothic"/>
      <family val="2"/>
    </font>
    <font>
      <sz val="12"/>
      <color indexed="8"/>
      <name val="Century Gothic"/>
      <family val="2"/>
    </font>
    <font>
      <b/>
      <sz val="12"/>
      <name val="Arial"/>
      <family val="2"/>
    </font>
    <font>
      <b/>
      <sz val="11"/>
      <color theme="0"/>
      <name val="Century"/>
      <family val="1"/>
    </font>
    <font>
      <b/>
      <sz val="18"/>
      <name val="Arial"/>
      <family val="2"/>
    </font>
    <font>
      <b/>
      <sz val="22"/>
      <color theme="1"/>
      <name val="Century Gothic"/>
      <family val="2"/>
    </font>
  </fonts>
  <fills count="46">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54"/>
        <bgColor indexed="64"/>
      </patternFill>
    </fill>
    <fill>
      <patternFill patternType="solid">
        <fgColor indexed="46"/>
        <bgColor indexed="64"/>
      </patternFill>
    </fill>
    <fill>
      <patternFill patternType="solid">
        <fgColor indexed="51"/>
        <bgColor indexed="64"/>
      </patternFill>
    </fill>
    <fill>
      <patternFill patternType="solid">
        <fgColor indexed="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rgb="FFFFC000"/>
        <bgColor indexed="64"/>
      </patternFill>
    </fill>
    <fill>
      <patternFill patternType="gray0625"/>
    </fill>
    <fill>
      <patternFill patternType="solid">
        <fgColor theme="8"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7030A0"/>
        <bgColor indexed="64"/>
      </patternFill>
    </fill>
    <fill>
      <patternFill patternType="solid">
        <fgColor rgb="FFC00000"/>
        <bgColor indexed="64"/>
      </patternFill>
    </fill>
    <fill>
      <patternFill patternType="solid">
        <fgColor theme="9" tint="-0.249977111117893"/>
        <bgColor indexed="64"/>
      </patternFill>
    </fill>
    <fill>
      <patternFill patternType="solid">
        <fgColor rgb="FFFF0066"/>
        <bgColor indexed="64"/>
      </patternFill>
    </fill>
    <fill>
      <patternFill patternType="solid">
        <fgColor rgb="FF92D050"/>
        <bgColor indexed="64"/>
      </patternFill>
    </fill>
    <fill>
      <patternFill patternType="solid">
        <fgColor rgb="FFFF5757"/>
        <bgColor indexed="64"/>
      </patternFill>
    </fill>
    <fill>
      <patternFill patternType="solid">
        <fgColor rgb="FFFF89B9"/>
        <bgColor indexed="64"/>
      </patternFill>
    </fill>
    <fill>
      <patternFill patternType="solid">
        <fgColor rgb="FFBD92DE"/>
        <bgColor indexed="64"/>
      </patternFill>
    </fill>
    <fill>
      <patternFill patternType="solid">
        <fgColor rgb="FF3FFF96"/>
        <bgColor indexed="64"/>
      </patternFill>
    </fill>
    <fill>
      <patternFill patternType="solid">
        <fgColor rgb="FFDDF0C8"/>
        <bgColor indexed="64"/>
      </patternFill>
    </fill>
    <fill>
      <patternFill patternType="solid">
        <fgColor theme="9" tint="0.59999389629810485"/>
        <bgColor indexed="64"/>
      </patternFill>
    </fill>
    <fill>
      <patternFill patternType="solid">
        <fgColor rgb="FF9FD6FF"/>
        <bgColor indexed="64"/>
      </patternFill>
    </fill>
    <fill>
      <patternFill patternType="solid">
        <fgColor rgb="FFFF0000"/>
        <bgColor indexed="64"/>
      </patternFill>
    </fill>
  </fills>
  <borders count="144">
    <border>
      <left/>
      <right/>
      <top/>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11"/>
      </left>
      <right style="hair">
        <color indexed="11"/>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18"/>
      </left>
      <right/>
      <top style="thin">
        <color indexed="18"/>
      </top>
      <bottom style="thin">
        <color indexed="18"/>
      </bottom>
      <diagonal/>
    </border>
    <border>
      <left/>
      <right style="thin">
        <color indexed="64"/>
      </right>
      <top/>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thin">
        <color indexed="64"/>
      </top>
      <bottom/>
      <diagonal/>
    </border>
    <border>
      <left/>
      <right style="thin">
        <color indexed="18"/>
      </right>
      <top style="thin">
        <color indexed="18"/>
      </top>
      <bottom style="thin">
        <color indexed="18"/>
      </bottom>
      <diagonal/>
    </border>
    <border>
      <left style="thin">
        <color indexed="18"/>
      </left>
      <right style="thin">
        <color indexed="18"/>
      </right>
      <top/>
      <bottom/>
      <diagonal/>
    </border>
    <border>
      <left/>
      <right/>
      <top style="thin">
        <color indexed="18"/>
      </top>
      <bottom style="thin">
        <color indexed="18"/>
      </bottom>
      <diagonal/>
    </border>
    <border>
      <left/>
      <right style="thin">
        <color indexed="18"/>
      </right>
      <top/>
      <bottom style="thin">
        <color indexed="18"/>
      </bottom>
      <diagonal/>
    </border>
    <border>
      <left/>
      <right/>
      <top style="thin">
        <color indexed="64"/>
      </top>
      <bottom style="thin">
        <color theme="3" tint="-0.249977111117893"/>
      </bottom>
      <diagonal/>
    </border>
    <border>
      <left style="thin">
        <color theme="3" tint="-0.249977111117893"/>
      </left>
      <right style="thin">
        <color indexed="18"/>
      </right>
      <top style="thin">
        <color indexed="18"/>
      </top>
      <bottom/>
      <diagonal/>
    </border>
    <border>
      <left/>
      <right style="thin">
        <color theme="3" tint="-0.249977111117893"/>
      </right>
      <top style="thin">
        <color indexed="18"/>
      </top>
      <bottom style="thin">
        <color indexed="18"/>
      </bottom>
      <diagonal/>
    </border>
    <border>
      <left style="thin">
        <color theme="3" tint="-0.249977111117893"/>
      </left>
      <right style="thin">
        <color indexed="18"/>
      </right>
      <top/>
      <bottom/>
      <diagonal/>
    </border>
    <border>
      <left style="thin">
        <color indexed="18"/>
      </left>
      <right style="thin">
        <color theme="3" tint="-0.249977111117893"/>
      </right>
      <top style="thin">
        <color indexed="18"/>
      </top>
      <bottom style="thin">
        <color indexed="18"/>
      </bottom>
      <diagonal/>
    </border>
    <border>
      <left style="thin">
        <color theme="3" tint="-0.249977111117893"/>
      </left>
      <right style="thin">
        <color indexed="18"/>
      </right>
      <top/>
      <bottom style="thin">
        <color indexed="18"/>
      </bottom>
      <diagonal/>
    </border>
    <border>
      <left style="thin">
        <color theme="3" tint="-0.249977111117893"/>
      </left>
      <right style="thin">
        <color indexed="18"/>
      </right>
      <top/>
      <bottom style="thin">
        <color theme="3" tint="-0.249977111117893"/>
      </bottom>
      <diagonal/>
    </border>
    <border>
      <left style="thin">
        <color indexed="18"/>
      </left>
      <right style="thin">
        <color indexed="18"/>
      </right>
      <top style="thin">
        <color indexed="18"/>
      </top>
      <bottom style="thin">
        <color theme="3" tint="-0.249977111117893"/>
      </bottom>
      <diagonal/>
    </border>
    <border>
      <left style="thin">
        <color indexed="18"/>
      </left>
      <right/>
      <top style="thin">
        <color indexed="18"/>
      </top>
      <bottom style="thin">
        <color theme="3" tint="-0.249977111117893"/>
      </bottom>
      <diagonal/>
    </border>
    <border>
      <left style="thin">
        <color indexed="18"/>
      </left>
      <right style="thin">
        <color theme="3" tint="-0.249977111117893"/>
      </right>
      <top style="thin">
        <color indexed="18"/>
      </top>
      <bottom style="thin">
        <color theme="3" tint="-0.249977111117893"/>
      </bottom>
      <diagonal/>
    </border>
    <border>
      <left/>
      <right/>
      <top style="thin">
        <color theme="3" tint="-0.249977111117893"/>
      </top>
      <bottom/>
      <diagonal/>
    </border>
    <border>
      <left style="thin">
        <color indexed="18"/>
      </left>
      <right style="thin">
        <color indexed="18"/>
      </right>
      <top style="thin">
        <color theme="3" tint="-0.249977111117893"/>
      </top>
      <bottom style="thin">
        <color indexed="18"/>
      </bottom>
      <diagonal/>
    </border>
    <border>
      <left style="thin">
        <color indexed="18"/>
      </left>
      <right style="thin">
        <color theme="3" tint="-0.249977111117893"/>
      </right>
      <top style="thin">
        <color theme="3" tint="-0.249977111117893"/>
      </top>
      <bottom style="thin">
        <color indexed="18"/>
      </bottom>
      <diagonal/>
    </border>
    <border>
      <left style="thin">
        <color theme="3" tint="-0.249977111117893"/>
      </left>
      <right/>
      <top style="thin">
        <color theme="3" tint="-0.249977111117893"/>
      </top>
      <bottom/>
      <diagonal/>
    </border>
    <border>
      <left/>
      <right style="thin">
        <color indexed="18"/>
      </right>
      <top style="thin">
        <color theme="3" tint="-0.249977111117893"/>
      </top>
      <bottom/>
      <diagonal/>
    </border>
    <border>
      <left style="thin">
        <color indexed="18"/>
      </left>
      <right style="thin">
        <color indexed="18"/>
      </right>
      <top style="thin">
        <color theme="3" tint="-0.249977111117893"/>
      </top>
      <bottom/>
      <diagonal/>
    </border>
    <border>
      <left style="thin">
        <color theme="3" tint="-0.249977111117893"/>
      </left>
      <right/>
      <top/>
      <bottom style="thin">
        <color indexed="18"/>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style="thin">
        <color theme="3" tint="-0.499984740745262"/>
      </top>
      <bottom style="thin">
        <color indexed="64"/>
      </bottom>
      <diagonal/>
    </border>
    <border>
      <left style="thin">
        <color theme="3" tint="-0.499984740745262"/>
      </left>
      <right style="thin">
        <color theme="3" tint="-0.499984740745262"/>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top style="medium">
        <color indexed="62"/>
      </top>
      <bottom style="medium">
        <color theme="0"/>
      </bottom>
      <diagonal/>
    </border>
    <border>
      <left style="medium">
        <color theme="0"/>
      </left>
      <right style="medium">
        <color theme="0"/>
      </right>
      <top style="medium">
        <color indexed="62"/>
      </top>
      <bottom style="medium">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2"/>
      </top>
      <bottom style="medium">
        <color theme="0"/>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theme="0" tint="-0.499984740745262"/>
      </bottom>
      <diagonal/>
    </border>
    <border>
      <left style="medium">
        <color indexed="64"/>
      </left>
      <right style="thin">
        <color indexed="64"/>
      </right>
      <top style="thin">
        <color theme="0" tint="-0.499984740745262"/>
      </top>
      <bottom style="medium">
        <color indexed="64"/>
      </bottom>
      <diagonal/>
    </border>
    <border>
      <left/>
      <right style="medium">
        <color indexed="64"/>
      </right>
      <top style="medium">
        <color indexed="64"/>
      </top>
      <bottom style="thin">
        <color theme="0" tint="-0.499984740745262"/>
      </bottom>
      <diagonal/>
    </border>
    <border>
      <left style="medium">
        <color indexed="64"/>
      </left>
      <right/>
      <top style="thin">
        <color indexed="64"/>
      </top>
      <bottom/>
      <diagonal/>
    </border>
    <border>
      <left/>
      <right style="medium">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medium">
        <color indexed="64"/>
      </bottom>
      <diagonal/>
    </border>
    <border>
      <left style="medium">
        <color indexed="64"/>
      </left>
      <right style="thin">
        <color indexed="64"/>
      </right>
      <top style="medium">
        <color indexed="64"/>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indexed="64"/>
      </bottom>
      <diagonal/>
    </border>
  </borders>
  <cellStyleXfs count="67">
    <xf numFmtId="165" fontId="0" fillId="0" borderId="0"/>
    <xf numFmtId="44" fontId="4" fillId="0" borderId="0" applyFont="0" applyFill="0" applyBorder="0" applyAlignment="0" applyProtection="0"/>
    <xf numFmtId="43" fontId="7" fillId="0" borderId="0" applyFont="0" applyFill="0" applyBorder="0" applyAlignment="0" applyProtection="0"/>
    <xf numFmtId="165" fontId="4" fillId="0" borderId="0"/>
    <xf numFmtId="9" fontId="7" fillId="0" borderId="0" applyFont="0" applyFill="0" applyBorder="0" applyAlignment="0" applyProtection="0"/>
    <xf numFmtId="0" fontId="4" fillId="0" borderId="0"/>
    <xf numFmtId="0" fontId="43" fillId="0" borderId="0"/>
    <xf numFmtId="0" fontId="2" fillId="0" borderId="0"/>
    <xf numFmtId="0" fontId="44" fillId="0" borderId="0"/>
    <xf numFmtId="43" fontId="3"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4" fontId="4" fillId="0" borderId="0" applyFont="0" applyFill="0" applyBorder="0" applyAlignment="0" applyProtection="0"/>
    <xf numFmtId="0" fontId="2" fillId="0" borderId="3">
      <alignment horizontal="left" vertical="center" wrapText="1"/>
    </xf>
    <xf numFmtId="0" fontId="2" fillId="0" borderId="3">
      <alignment horizontal="left" vertical="center" wrapText="1"/>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3" fontId="4" fillId="0" borderId="0" applyFont="0" applyFill="0" applyBorder="0" applyAlignment="0" applyProtection="0"/>
    <xf numFmtId="43" fontId="6"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44" fillId="0" borderId="0" applyFont="0" applyFill="0" applyBorder="0" applyAlignment="0" applyProtection="0"/>
    <xf numFmtId="44" fontId="4" fillId="0" borderId="0" applyFont="0" applyFill="0" applyBorder="0" applyAlignment="0" applyProtection="0"/>
    <xf numFmtId="177" fontId="44" fillId="0" borderId="0" applyFon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8" fillId="0" borderId="0"/>
    <xf numFmtId="0" fontId="4" fillId="0" borderId="0"/>
    <xf numFmtId="0" fontId="44" fillId="0" borderId="0"/>
    <xf numFmtId="0" fontId="2" fillId="0" borderId="0"/>
    <xf numFmtId="0" fontId="6" fillId="0" borderId="0"/>
    <xf numFmtId="0" fontId="6" fillId="0" borderId="0"/>
    <xf numFmtId="0" fontId="4"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49" fillId="0" borderId="0" applyFont="0" applyFill="0" applyBorder="0" applyAlignment="0" applyProtection="0"/>
    <xf numFmtId="165" fontId="4" fillId="0" borderId="0"/>
    <xf numFmtId="0" fontId="1" fillId="0" borderId="0"/>
    <xf numFmtId="0" fontId="1" fillId="0" borderId="3">
      <alignment horizontal="left" vertical="center" wrapText="1"/>
    </xf>
    <xf numFmtId="0" fontId="1" fillId="0" borderId="3">
      <alignment horizontal="left" vertical="center" wrapText="1"/>
    </xf>
    <xf numFmtId="0" fontId="1" fillId="0" borderId="0"/>
    <xf numFmtId="0" fontId="1" fillId="0" borderId="0"/>
    <xf numFmtId="0" fontId="1" fillId="0" borderId="0"/>
  </cellStyleXfs>
  <cellXfs count="1156">
    <xf numFmtId="165" fontId="0" fillId="0" borderId="0" xfId="0"/>
    <xf numFmtId="165" fontId="4" fillId="0" borderId="0" xfId="0" applyFont="1"/>
    <xf numFmtId="164" fontId="0" fillId="0" borderId="0" xfId="0" applyNumberFormat="1"/>
    <xf numFmtId="165" fontId="0" fillId="0" borderId="2" xfId="0" applyBorder="1"/>
    <xf numFmtId="165" fontId="11" fillId="0" borderId="0" xfId="0" applyFont="1"/>
    <xf numFmtId="165" fontId="0" fillId="0" borderId="0" xfId="0" applyFill="1"/>
    <xf numFmtId="166" fontId="0" fillId="0" borderId="0" xfId="2" applyNumberFormat="1" applyFont="1"/>
    <xf numFmtId="165" fontId="0" fillId="0" borderId="0" xfId="0" applyNumberFormat="1" applyFill="1" applyBorder="1"/>
    <xf numFmtId="165" fontId="0" fillId="0" borderId="9" xfId="0" applyNumberFormat="1" applyFill="1" applyBorder="1" applyAlignment="1">
      <alignment wrapText="1"/>
    </xf>
    <xf numFmtId="165" fontId="0" fillId="0" borderId="7" xfId="0" applyNumberFormat="1" applyFill="1" applyBorder="1" applyAlignment="1">
      <alignment wrapText="1"/>
    </xf>
    <xf numFmtId="165" fontId="0" fillId="0" borderId="3" xfId="0" applyNumberFormat="1" applyFill="1" applyBorder="1" applyAlignment="1">
      <alignment wrapText="1"/>
    </xf>
    <xf numFmtId="165" fontId="4" fillId="0" borderId="3" xfId="0" applyNumberFormat="1" applyFont="1" applyFill="1" applyBorder="1" applyAlignment="1">
      <alignment horizontal="center" wrapText="1"/>
    </xf>
    <xf numFmtId="165" fontId="0" fillId="0" borderId="3" xfId="0" applyNumberFormat="1" applyFill="1" applyBorder="1" applyAlignment="1">
      <alignment horizontal="center" wrapText="1"/>
    </xf>
    <xf numFmtId="168" fontId="0" fillId="0" borderId="3" xfId="1" applyNumberFormat="1" applyFont="1" applyFill="1" applyBorder="1" applyAlignment="1">
      <alignment horizontal="center" wrapText="1"/>
    </xf>
    <xf numFmtId="166" fontId="0" fillId="0" borderId="8" xfId="2" applyNumberFormat="1" applyFont="1" applyFill="1" applyBorder="1" applyAlignment="1">
      <alignment horizontal="center" wrapText="1"/>
    </xf>
    <xf numFmtId="9" fontId="0" fillId="0" borderId="3" xfId="0" applyNumberFormat="1" applyFill="1" applyBorder="1" applyAlignment="1">
      <alignment horizontal="center" wrapText="1"/>
    </xf>
    <xf numFmtId="166" fontId="0" fillId="0" borderId="3" xfId="2" applyNumberFormat="1" applyFont="1" applyFill="1" applyBorder="1" applyAlignment="1">
      <alignment horizontal="center" wrapText="1"/>
    </xf>
    <xf numFmtId="165" fontId="8" fillId="0" borderId="3" xfId="0" applyNumberFormat="1" applyFont="1" applyFill="1" applyBorder="1" applyAlignment="1">
      <alignment horizontal="center" wrapText="1"/>
    </xf>
    <xf numFmtId="3" fontId="0" fillId="0" borderId="3" xfId="0" applyNumberFormat="1" applyFill="1" applyBorder="1" applyAlignment="1">
      <alignment horizontal="center" wrapText="1"/>
    </xf>
    <xf numFmtId="165" fontId="5" fillId="0" borderId="10" xfId="0" applyNumberFormat="1" applyFont="1" applyFill="1" applyBorder="1" applyAlignment="1">
      <alignment horizontal="center" wrapText="1"/>
    </xf>
    <xf numFmtId="165" fontId="0" fillId="0" borderId="3" xfId="0" applyNumberFormat="1" applyFill="1" applyBorder="1"/>
    <xf numFmtId="165" fontId="0" fillId="0" borderId="0" xfId="0" applyNumberFormat="1" applyFill="1"/>
    <xf numFmtId="165" fontId="0" fillId="0" borderId="8" xfId="0" applyNumberFormat="1" applyFill="1" applyBorder="1" applyAlignment="1">
      <alignment wrapText="1"/>
    </xf>
    <xf numFmtId="3" fontId="0" fillId="0" borderId="8" xfId="0" applyNumberFormat="1" applyFill="1" applyBorder="1" applyAlignment="1">
      <alignment horizontal="center" wrapText="1"/>
    </xf>
    <xf numFmtId="165" fontId="8" fillId="0" borderId="8" xfId="0" applyNumberFormat="1" applyFont="1" applyFill="1" applyBorder="1" applyAlignment="1">
      <alignment horizontal="center"/>
    </xf>
    <xf numFmtId="165" fontId="8" fillId="0" borderId="11" xfId="0" applyNumberFormat="1" applyFont="1" applyFill="1" applyBorder="1" applyAlignment="1">
      <alignment horizontal="center"/>
    </xf>
    <xf numFmtId="165" fontId="0" fillId="0" borderId="12" xfId="0" applyNumberFormat="1" applyFill="1" applyBorder="1"/>
    <xf numFmtId="165" fontId="4" fillId="0" borderId="3" xfId="0" applyNumberFormat="1" applyFont="1" applyFill="1" applyBorder="1" applyAlignment="1">
      <alignment horizontal="justify" wrapText="1"/>
    </xf>
    <xf numFmtId="10" fontId="0" fillId="0" borderId="3" xfId="0" applyNumberFormat="1" applyFill="1" applyBorder="1" applyAlignment="1">
      <alignment horizontal="center" wrapText="1"/>
    </xf>
    <xf numFmtId="165" fontId="0" fillId="0" borderId="13" xfId="0" applyNumberFormat="1" applyFill="1" applyBorder="1"/>
    <xf numFmtId="165" fontId="0" fillId="0" borderId="14" xfId="0" applyNumberFormat="1" applyFill="1" applyBorder="1"/>
    <xf numFmtId="165" fontId="0" fillId="0" borderId="8" xfId="0" applyNumberFormat="1" applyFill="1" applyBorder="1" applyAlignment="1">
      <alignment horizontal="center" wrapText="1"/>
    </xf>
    <xf numFmtId="165" fontId="5" fillId="0" borderId="0" xfId="0" applyNumberFormat="1" applyFont="1" applyFill="1"/>
    <xf numFmtId="165" fontId="6" fillId="0" borderId="3" xfId="0" applyNumberFormat="1" applyFont="1" applyFill="1" applyBorder="1" applyAlignment="1">
      <alignment horizontal="center" wrapText="1"/>
    </xf>
    <xf numFmtId="165" fontId="6" fillId="0" borderId="0" xfId="0" applyNumberFormat="1" applyFont="1" applyFill="1"/>
    <xf numFmtId="165" fontId="24" fillId="0" borderId="3" xfId="0" applyNumberFormat="1" applyFont="1" applyFill="1" applyBorder="1" applyAlignment="1">
      <alignment horizontal="center" wrapText="1"/>
    </xf>
    <xf numFmtId="165" fontId="6" fillId="0" borderId="3" xfId="0" applyNumberFormat="1" applyFont="1" applyFill="1" applyBorder="1" applyAlignment="1">
      <alignment wrapText="1"/>
    </xf>
    <xf numFmtId="165" fontId="10" fillId="9" borderId="15" xfId="0" applyNumberFormat="1" applyFont="1" applyFill="1" applyBorder="1" applyAlignment="1">
      <alignment horizontal="center" wrapText="1"/>
    </xf>
    <xf numFmtId="165" fontId="10" fillId="9" borderId="16" xfId="0" applyNumberFormat="1" applyFont="1" applyFill="1" applyBorder="1" applyAlignment="1">
      <alignment horizontal="center" wrapText="1"/>
    </xf>
    <xf numFmtId="165" fontId="27" fillId="9" borderId="0" xfId="0" applyNumberFormat="1" applyFont="1" applyFill="1" applyAlignment="1">
      <alignment wrapText="1"/>
    </xf>
    <xf numFmtId="165" fontId="23" fillId="9" borderId="13" xfId="0" applyNumberFormat="1" applyFont="1" applyFill="1" applyBorder="1" applyAlignment="1">
      <alignment horizontal="center"/>
    </xf>
    <xf numFmtId="165" fontId="23" fillId="9" borderId="14" xfId="0" applyNumberFormat="1" applyFont="1" applyFill="1" applyBorder="1" applyAlignment="1">
      <alignment horizontal="center"/>
    </xf>
    <xf numFmtId="2" fontId="4" fillId="0" borderId="3" xfId="0" applyNumberFormat="1" applyFont="1" applyFill="1" applyBorder="1" applyAlignment="1">
      <alignment horizontal="center" wrapText="1"/>
    </xf>
    <xf numFmtId="165" fontId="4" fillId="0" borderId="8" xfId="0" applyNumberFormat="1" applyFont="1" applyFill="1" applyBorder="1" applyAlignment="1">
      <alignment wrapText="1"/>
    </xf>
    <xf numFmtId="165" fontId="4" fillId="0" borderId="9" xfId="0" applyNumberFormat="1" applyFont="1" applyFill="1" applyBorder="1" applyAlignment="1">
      <alignment wrapText="1"/>
    </xf>
    <xf numFmtId="165" fontId="23" fillId="9" borderId="17" xfId="0" applyNumberFormat="1" applyFont="1" applyFill="1" applyBorder="1" applyAlignment="1">
      <alignment horizontal="center"/>
    </xf>
    <xf numFmtId="165" fontId="8" fillId="0" borderId="9" xfId="0" applyNumberFormat="1" applyFont="1" applyFill="1" applyBorder="1" applyAlignment="1">
      <alignment horizontal="center"/>
    </xf>
    <xf numFmtId="165" fontId="0" fillId="0" borderId="7" xfId="0" applyNumberFormat="1" applyFill="1" applyBorder="1"/>
    <xf numFmtId="165" fontId="0" fillId="0" borderId="17" xfId="0" applyNumberFormat="1" applyFill="1" applyBorder="1"/>
    <xf numFmtId="165" fontId="10" fillId="9" borderId="18" xfId="0" applyNumberFormat="1" applyFont="1" applyFill="1" applyBorder="1" applyAlignment="1">
      <alignment horizontal="center" wrapText="1"/>
    </xf>
    <xf numFmtId="165" fontId="4" fillId="0" borderId="3" xfId="0" applyNumberFormat="1" applyFont="1" applyFill="1" applyBorder="1" applyAlignment="1">
      <alignment wrapText="1"/>
    </xf>
    <xf numFmtId="165" fontId="0" fillId="0" borderId="19" xfId="0" applyNumberFormat="1" applyFill="1" applyBorder="1" applyAlignment="1">
      <alignment wrapText="1"/>
    </xf>
    <xf numFmtId="165" fontId="0" fillId="0" borderId="5" xfId="0" applyNumberFormat="1" applyFill="1" applyBorder="1" applyAlignment="1">
      <alignment wrapText="1"/>
    </xf>
    <xf numFmtId="165" fontId="0" fillId="0" borderId="0" xfId="0" applyFill="1" applyAlignment="1">
      <alignment wrapText="1"/>
    </xf>
    <xf numFmtId="165" fontId="0" fillId="0" borderId="20" xfId="0" applyNumberFormat="1" applyFill="1" applyBorder="1" applyAlignment="1">
      <alignment horizontal="center" wrapText="1"/>
    </xf>
    <xf numFmtId="3" fontId="0" fillId="0" borderId="4" xfId="0" applyNumberFormat="1" applyFill="1" applyBorder="1" applyAlignment="1">
      <alignment horizontal="center" wrapText="1"/>
    </xf>
    <xf numFmtId="165" fontId="0" fillId="0" borderId="4" xfId="0" applyNumberFormat="1" applyFill="1" applyBorder="1" applyAlignment="1">
      <alignment wrapText="1"/>
    </xf>
    <xf numFmtId="165" fontId="0" fillId="0" borderId="3" xfId="0" applyFill="1" applyBorder="1" applyAlignment="1">
      <alignment wrapText="1"/>
    </xf>
    <xf numFmtId="165" fontId="0" fillId="0" borderId="3" xfId="0" applyFill="1" applyBorder="1"/>
    <xf numFmtId="165" fontId="0" fillId="0" borderId="3" xfId="0" applyNumberFormat="1" applyFont="1" applyFill="1" applyBorder="1" applyAlignment="1">
      <alignment wrapText="1"/>
    </xf>
    <xf numFmtId="165" fontId="4" fillId="0" borderId="7" xfId="0" applyNumberFormat="1" applyFont="1" applyFill="1" applyBorder="1" applyAlignment="1">
      <alignment wrapText="1"/>
    </xf>
    <xf numFmtId="165" fontId="23" fillId="9" borderId="21" xfId="0" applyNumberFormat="1" applyFont="1" applyFill="1" applyBorder="1" applyAlignment="1">
      <alignment horizontal="center"/>
    </xf>
    <xf numFmtId="166" fontId="8" fillId="0" borderId="22" xfId="2" applyNumberFormat="1" applyFont="1" applyFill="1" applyBorder="1" applyAlignment="1">
      <alignment horizontal="center"/>
    </xf>
    <xf numFmtId="165" fontId="8" fillId="0" borderId="22" xfId="0" applyNumberFormat="1" applyFont="1" applyFill="1" applyBorder="1" applyAlignment="1">
      <alignment horizontal="center"/>
    </xf>
    <xf numFmtId="165" fontId="0" fillId="0" borderId="5" xfId="0" applyNumberFormat="1" applyFill="1" applyBorder="1"/>
    <xf numFmtId="165" fontId="0" fillId="0" borderId="21" xfId="0" applyNumberFormat="1" applyFill="1" applyBorder="1"/>
    <xf numFmtId="165" fontId="0" fillId="0" borderId="0" xfId="0" applyFill="1" applyBorder="1"/>
    <xf numFmtId="165" fontId="4" fillId="0" borderId="7" xfId="0" applyFont="1" applyFill="1" applyBorder="1" applyAlignment="1">
      <alignment wrapText="1"/>
    </xf>
    <xf numFmtId="165" fontId="0" fillId="0" borderId="7" xfId="0" applyFill="1" applyBorder="1" applyAlignment="1">
      <alignment wrapText="1"/>
    </xf>
    <xf numFmtId="165" fontId="0" fillId="0" borderId="9" xfId="0" applyNumberFormat="1" applyFill="1" applyBorder="1" applyAlignment="1">
      <alignment horizontal="center" wrapText="1"/>
    </xf>
    <xf numFmtId="165" fontId="0" fillId="0" borderId="7" xfId="0" applyNumberFormat="1" applyFill="1" applyBorder="1" applyAlignment="1">
      <alignment horizontal="center" wrapText="1"/>
    </xf>
    <xf numFmtId="165" fontId="5" fillId="0" borderId="23" xfId="0" applyNumberFormat="1" applyFont="1" applyFill="1" applyBorder="1" applyAlignment="1">
      <alignment horizontal="center" wrapText="1"/>
    </xf>
    <xf numFmtId="165" fontId="0" fillId="0" borderId="24" xfId="0" applyNumberFormat="1" applyFill="1" applyBorder="1" applyAlignment="1">
      <alignment wrapText="1"/>
    </xf>
    <xf numFmtId="165" fontId="5" fillId="0" borderId="4" xfId="0" applyNumberFormat="1" applyFont="1" applyFill="1" applyBorder="1" applyAlignment="1">
      <alignment wrapText="1"/>
    </xf>
    <xf numFmtId="165" fontId="9" fillId="0" borderId="1" xfId="0" applyFont="1" applyBorder="1" applyAlignment="1">
      <alignment horizontal="center" vertical="center" wrapText="1"/>
    </xf>
    <xf numFmtId="165" fontId="9" fillId="0" borderId="25" xfId="0" applyFont="1" applyBorder="1" applyAlignment="1">
      <alignment vertical="center" wrapText="1"/>
    </xf>
    <xf numFmtId="43" fontId="9" fillId="0" borderId="25" xfId="2" applyFont="1" applyBorder="1" applyAlignment="1">
      <alignment horizontal="center" vertical="center" wrapText="1"/>
    </xf>
    <xf numFmtId="165" fontId="9" fillId="0" borderId="25" xfId="0" applyFont="1" applyBorder="1" applyAlignment="1">
      <alignment horizontal="center" vertical="center" wrapText="1"/>
    </xf>
    <xf numFmtId="165" fontId="9" fillId="0" borderId="1" xfId="0" applyFont="1" applyBorder="1" applyAlignment="1">
      <alignment vertical="center" wrapText="1"/>
    </xf>
    <xf numFmtId="165" fontId="4" fillId="2" borderId="1" xfId="0" applyFont="1" applyFill="1" applyBorder="1" applyAlignment="1">
      <alignment vertical="center"/>
    </xf>
    <xf numFmtId="165" fontId="9" fillId="5" borderId="1" xfId="0" applyFont="1" applyFill="1" applyBorder="1" applyAlignment="1">
      <alignment horizontal="center" vertical="center" wrapText="1"/>
    </xf>
    <xf numFmtId="165" fontId="12" fillId="0" borderId="2" xfId="0" applyFont="1" applyBorder="1"/>
    <xf numFmtId="9" fontId="15" fillId="0" borderId="1" xfId="4" applyFont="1" applyBorder="1" applyAlignment="1">
      <alignment horizontal="center" vertical="center"/>
    </xf>
    <xf numFmtId="164" fontId="0" fillId="0" borderId="0" xfId="0" applyNumberFormat="1" applyAlignment="1">
      <alignment horizontal="center" vertical="center"/>
    </xf>
    <xf numFmtId="165" fontId="0" fillId="0" borderId="0" xfId="0" applyAlignment="1">
      <alignment horizontal="center" vertical="center"/>
    </xf>
    <xf numFmtId="165" fontId="15" fillId="0" borderId="0" xfId="0" applyFont="1" applyAlignment="1">
      <alignment horizontal="center" vertical="center"/>
    </xf>
    <xf numFmtId="164" fontId="14"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5" fontId="0" fillId="0" borderId="1" xfId="0" applyBorder="1" applyAlignment="1">
      <alignment vertical="center" wrapText="1"/>
    </xf>
    <xf numFmtId="165" fontId="0" fillId="0" borderId="0" xfId="0" applyAlignment="1">
      <alignment vertical="center" wrapText="1"/>
    </xf>
    <xf numFmtId="165" fontId="14" fillId="0" borderId="1" xfId="0" applyFont="1" applyBorder="1" applyAlignment="1">
      <alignment vertical="center" wrapText="1"/>
    </xf>
    <xf numFmtId="1" fontId="35" fillId="13" borderId="1" xfId="0" applyNumberFormat="1" applyFont="1" applyFill="1" applyBorder="1" applyAlignment="1">
      <alignment horizontal="center" vertical="center" wrapText="1"/>
    </xf>
    <xf numFmtId="166" fontId="35" fillId="13" borderId="1" xfId="2" applyNumberFormat="1" applyFont="1" applyFill="1" applyBorder="1" applyAlignment="1">
      <alignment horizontal="center" vertical="center" wrapText="1"/>
    </xf>
    <xf numFmtId="9" fontId="35" fillId="13" borderId="1" xfId="4" applyFont="1" applyFill="1" applyBorder="1" applyAlignment="1">
      <alignment horizontal="center" vertical="center" wrapText="1"/>
    </xf>
    <xf numFmtId="9" fontId="35" fillId="13" borderId="1" xfId="0" applyNumberFormat="1" applyFont="1" applyFill="1" applyBorder="1" applyAlignment="1">
      <alignment horizontal="center" vertical="center" wrapText="1"/>
    </xf>
    <xf numFmtId="165" fontId="0" fillId="0" borderId="34" xfId="0" applyBorder="1"/>
    <xf numFmtId="165" fontId="4" fillId="2" borderId="38" xfId="0" applyFont="1" applyFill="1" applyBorder="1" applyAlignment="1">
      <alignment vertical="center"/>
    </xf>
    <xf numFmtId="165" fontId="9" fillId="0" borderId="41" xfId="0" applyFont="1" applyBorder="1" applyAlignment="1">
      <alignment horizontal="center" vertical="center" wrapText="1"/>
    </xf>
    <xf numFmtId="165" fontId="9" fillId="0" borderId="42" xfId="0" applyFont="1" applyBorder="1" applyAlignment="1">
      <alignment vertical="center" wrapText="1"/>
    </xf>
    <xf numFmtId="165" fontId="9" fillId="0" borderId="42" xfId="0" applyFont="1" applyBorder="1" applyAlignment="1">
      <alignment horizontal="center" vertical="center" wrapText="1"/>
    </xf>
    <xf numFmtId="165" fontId="9" fillId="5" borderId="41" xfId="0" applyFont="1" applyFill="1" applyBorder="1" applyAlignment="1">
      <alignment horizontal="center" vertical="center" wrapText="1"/>
    </xf>
    <xf numFmtId="165" fontId="0" fillId="2" borderId="41" xfId="0" applyFill="1" applyBorder="1" applyAlignment="1">
      <alignment vertical="center"/>
    </xf>
    <xf numFmtId="165" fontId="0" fillId="2" borderId="43" xfId="0" applyFill="1" applyBorder="1" applyAlignment="1">
      <alignment vertical="center"/>
    </xf>
    <xf numFmtId="165" fontId="0" fillId="0" borderId="44" xfId="0" applyBorder="1"/>
    <xf numFmtId="165" fontId="30" fillId="15" borderId="45" xfId="0" applyFont="1" applyFill="1" applyBorder="1" applyAlignment="1">
      <alignment horizontal="center" vertical="center" wrapText="1"/>
    </xf>
    <xf numFmtId="165" fontId="13" fillId="0" borderId="30" xfId="0" applyFont="1" applyBorder="1" applyAlignment="1">
      <alignment horizontal="right" vertical="center" wrapText="1"/>
    </xf>
    <xf numFmtId="165" fontId="0" fillId="0" borderId="0" xfId="0"/>
    <xf numFmtId="165" fontId="4" fillId="0" borderId="51" xfId="0" applyFont="1" applyBorder="1" applyAlignment="1">
      <alignment vertical="center" wrapText="1"/>
    </xf>
    <xf numFmtId="165" fontId="4" fillId="12" borderId="51" xfId="0" applyFont="1" applyFill="1" applyBorder="1" applyAlignment="1">
      <alignment vertical="center" wrapText="1"/>
    </xf>
    <xf numFmtId="165" fontId="4" fillId="0" borderId="51" xfId="0" applyNumberFormat="1" applyFont="1" applyBorder="1" applyAlignment="1">
      <alignment vertical="center" wrapText="1"/>
    </xf>
    <xf numFmtId="165" fontId="4" fillId="0" borderId="51" xfId="0" applyFont="1" applyBorder="1" applyAlignment="1">
      <alignment horizontal="left" vertical="center" wrapText="1"/>
    </xf>
    <xf numFmtId="165" fontId="9" fillId="0" borderId="25" xfId="0" applyNumberFormat="1" applyFont="1" applyBorder="1" applyAlignment="1">
      <alignment horizontal="center" vertical="center" wrapText="1"/>
    </xf>
    <xf numFmtId="170" fontId="0" fillId="0" borderId="0" xfId="0" applyNumberFormat="1" applyAlignment="1">
      <alignment horizontal="center" vertical="center"/>
    </xf>
    <xf numFmtId="170" fontId="14" fillId="0" borderId="1" xfId="0" applyNumberFormat="1" applyFont="1" applyBorder="1" applyAlignment="1">
      <alignment horizontal="center" vertical="center"/>
    </xf>
    <xf numFmtId="165" fontId="16" fillId="0" borderId="51" xfId="0" applyFont="1" applyBorder="1" applyAlignment="1">
      <alignment horizontal="center" vertical="center" wrapText="1"/>
    </xf>
    <xf numFmtId="165" fontId="16" fillId="0" borderId="51" xfId="0" applyNumberFormat="1" applyFont="1" applyBorder="1" applyAlignment="1">
      <alignment horizontal="center" vertical="center" wrapText="1"/>
    </xf>
    <xf numFmtId="165" fontId="4" fillId="0" borderId="52" xfId="0" applyFont="1" applyBorder="1" applyAlignment="1">
      <alignment horizontal="left" vertical="center" wrapText="1"/>
    </xf>
    <xf numFmtId="0" fontId="17" fillId="0" borderId="0" xfId="0" applyNumberFormat="1" applyFont="1" applyAlignment="1">
      <alignment horizontal="center" vertical="center"/>
    </xf>
    <xf numFmtId="0" fontId="17" fillId="0" borderId="0" xfId="0" applyNumberFormat="1" applyFont="1" applyAlignment="1">
      <alignment vertical="center"/>
    </xf>
    <xf numFmtId="0" fontId="18" fillId="2" borderId="3" xfId="0" applyNumberFormat="1" applyFont="1" applyFill="1" applyBorder="1" applyAlignment="1">
      <alignment horizontal="left" vertical="center" wrapText="1"/>
    </xf>
    <xf numFmtId="0" fontId="19" fillId="2" borderId="3" xfId="3" quotePrefix="1" applyNumberFormat="1"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20" fillId="3" borderId="3" xfId="0" quotePrefix="1" applyNumberFormat="1" applyFont="1" applyFill="1" applyBorder="1" applyAlignment="1">
      <alignment horizontal="left" vertical="center" wrapText="1"/>
    </xf>
    <xf numFmtId="0" fontId="18" fillId="4" borderId="3" xfId="0" applyNumberFormat="1" applyFont="1" applyFill="1" applyBorder="1" applyAlignment="1">
      <alignment horizontal="left" vertical="center" wrapText="1"/>
    </xf>
    <xf numFmtId="0" fontId="20" fillId="4" borderId="3" xfId="0" quotePrefix="1" applyNumberFormat="1" applyFont="1" applyFill="1" applyBorder="1" applyAlignment="1">
      <alignment horizontal="left" vertical="center" wrapText="1"/>
    </xf>
    <xf numFmtId="0" fontId="20" fillId="4" borderId="3" xfId="0" applyNumberFormat="1" applyFont="1" applyFill="1" applyBorder="1" applyAlignment="1">
      <alignment horizontal="left" vertical="center" wrapText="1"/>
    </xf>
    <xf numFmtId="0" fontId="18" fillId="7" borderId="3" xfId="0" applyNumberFormat="1" applyFont="1" applyFill="1" applyBorder="1" applyAlignment="1">
      <alignment horizontal="left" vertical="center" wrapText="1"/>
    </xf>
    <xf numFmtId="0" fontId="18" fillId="7" borderId="3" xfId="0" quotePrefix="1" applyNumberFormat="1" applyFont="1" applyFill="1" applyBorder="1" applyAlignment="1">
      <alignment horizontal="left" vertical="center" wrapText="1"/>
    </xf>
    <xf numFmtId="0" fontId="22" fillId="7" borderId="3" xfId="0" applyNumberFormat="1" applyFont="1" applyFill="1" applyBorder="1" applyAlignment="1">
      <alignment horizontal="left" vertical="center" wrapText="1"/>
    </xf>
    <xf numFmtId="0" fontId="22" fillId="7" borderId="3" xfId="0" quotePrefix="1" applyNumberFormat="1" applyFont="1" applyFill="1" applyBorder="1" applyAlignment="1">
      <alignment horizontal="left" vertical="center" wrapText="1"/>
    </xf>
    <xf numFmtId="0" fontId="25" fillId="7" borderId="3" xfId="0" quotePrefix="1" applyNumberFormat="1" applyFont="1" applyFill="1" applyBorder="1" applyAlignment="1">
      <alignment horizontal="left" vertical="center" wrapText="1"/>
    </xf>
    <xf numFmtId="0" fontId="25" fillId="7" borderId="3" xfId="0" applyNumberFormat="1" applyFont="1" applyFill="1" applyBorder="1" applyAlignment="1">
      <alignment horizontal="left" vertical="center" wrapText="1"/>
    </xf>
    <xf numFmtId="0" fontId="21" fillId="2" borderId="3" xfId="0" quotePrefix="1" applyNumberFormat="1" applyFont="1" applyFill="1" applyBorder="1" applyAlignment="1">
      <alignment horizontal="left" vertical="center" wrapText="1"/>
    </xf>
    <xf numFmtId="0" fontId="18" fillId="8" borderId="3" xfId="0" applyNumberFormat="1" applyFont="1" applyFill="1" applyBorder="1" applyAlignment="1">
      <alignment horizontal="left" vertical="center" wrapText="1"/>
    </xf>
    <xf numFmtId="0" fontId="21" fillId="8" borderId="3" xfId="0" quotePrefix="1" applyNumberFormat="1" applyFont="1" applyFill="1" applyBorder="1" applyAlignment="1">
      <alignment horizontal="left" vertical="center" wrapText="1"/>
    </xf>
    <xf numFmtId="0" fontId="21" fillId="8" borderId="3" xfId="0" applyNumberFormat="1" applyFont="1" applyFill="1" applyBorder="1" applyAlignment="1">
      <alignment horizontal="left" vertical="center" wrapText="1"/>
    </xf>
    <xf numFmtId="164" fontId="38" fillId="16" borderId="27" xfId="0" applyNumberFormat="1" applyFont="1" applyFill="1" applyBorder="1" applyAlignment="1">
      <alignment horizontal="center" vertical="center"/>
    </xf>
    <xf numFmtId="165" fontId="38" fillId="16" borderId="27" xfId="0" applyFont="1" applyFill="1" applyBorder="1" applyAlignment="1">
      <alignment horizontal="center" vertical="center"/>
    </xf>
    <xf numFmtId="167" fontId="33" fillId="0" borderId="52" xfId="0" applyNumberFormat="1" applyFont="1" applyBorder="1" applyAlignment="1">
      <alignment horizontal="center" vertical="center" wrapText="1"/>
    </xf>
    <xf numFmtId="169" fontId="33" fillId="0" borderId="52" xfId="0" applyNumberFormat="1" applyFont="1" applyBorder="1" applyAlignment="1">
      <alignment horizontal="center" vertical="center" wrapText="1"/>
    </xf>
    <xf numFmtId="171" fontId="33" fillId="0" borderId="52" xfId="0" applyNumberFormat="1" applyFont="1" applyBorder="1" applyAlignment="1">
      <alignment horizontal="center" vertical="center" wrapText="1"/>
    </xf>
    <xf numFmtId="167" fontId="33" fillId="0" borderId="51" xfId="0" applyNumberFormat="1" applyFont="1" applyBorder="1" applyAlignment="1">
      <alignment horizontal="center" vertical="center" wrapText="1"/>
    </xf>
    <xf numFmtId="170" fontId="33" fillId="0" borderId="51" xfId="0" applyNumberFormat="1" applyFont="1" applyBorder="1" applyAlignment="1">
      <alignment horizontal="center" vertical="center" wrapText="1"/>
    </xf>
    <xf numFmtId="169" fontId="33" fillId="0" borderId="55" xfId="0" applyNumberFormat="1" applyFont="1" applyBorder="1" applyAlignment="1">
      <alignment horizontal="center" vertical="center" wrapText="1"/>
    </xf>
    <xf numFmtId="165" fontId="39" fillId="0" borderId="1" xfId="0" applyFont="1" applyBorder="1" applyAlignment="1">
      <alignment vertical="center" wrapText="1"/>
    </xf>
    <xf numFmtId="169" fontId="40" fillId="0" borderId="51" xfId="0" applyNumberFormat="1" applyFont="1" applyBorder="1" applyAlignment="1">
      <alignment horizontal="center" vertical="center" wrapText="1"/>
    </xf>
    <xf numFmtId="170" fontId="41" fillId="0" borderId="51" xfId="0" applyNumberFormat="1" applyFont="1" applyBorder="1" applyAlignment="1">
      <alignment horizontal="center" vertical="center" wrapText="1"/>
    </xf>
    <xf numFmtId="9" fontId="35" fillId="15" borderId="1" xfId="0" applyNumberFormat="1" applyFont="1" applyFill="1" applyBorder="1" applyAlignment="1">
      <alignment horizontal="center" vertical="center" wrapText="1"/>
    </xf>
    <xf numFmtId="166" fontId="42" fillId="15" borderId="1" xfId="0" applyNumberFormat="1" applyFont="1" applyFill="1" applyBorder="1" applyAlignment="1">
      <alignment vertical="center"/>
    </xf>
    <xf numFmtId="0" fontId="5" fillId="15" borderId="1" xfId="0" applyNumberFormat="1" applyFont="1" applyFill="1" applyBorder="1" applyAlignment="1">
      <alignment horizontal="center" vertical="center"/>
    </xf>
    <xf numFmtId="165" fontId="5" fillId="15" borderId="1" xfId="0" applyFont="1" applyFill="1" applyBorder="1" applyAlignment="1">
      <alignment vertical="center"/>
    </xf>
    <xf numFmtId="165" fontId="5" fillId="15" borderId="38" xfId="0" applyFont="1" applyFill="1" applyBorder="1" applyAlignment="1">
      <alignment vertical="center"/>
    </xf>
    <xf numFmtId="9" fontId="6" fillId="15" borderId="1" xfId="4" applyFont="1" applyFill="1" applyBorder="1" applyAlignment="1">
      <alignment horizontal="center" vertical="center"/>
    </xf>
    <xf numFmtId="165" fontId="6" fillId="15" borderId="1" xfId="0" applyFont="1" applyFill="1" applyBorder="1" applyAlignment="1">
      <alignment vertical="center"/>
    </xf>
    <xf numFmtId="165" fontId="6" fillId="15" borderId="38" xfId="0" applyFont="1" applyFill="1" applyBorder="1" applyAlignment="1">
      <alignment vertical="center"/>
    </xf>
    <xf numFmtId="166" fontId="42" fillId="15" borderId="1" xfId="2" applyNumberFormat="1" applyFont="1" applyFill="1" applyBorder="1" applyAlignment="1">
      <alignment horizontal="center" vertical="center"/>
    </xf>
    <xf numFmtId="0" fontId="34" fillId="15" borderId="25" xfId="0" applyNumberFormat="1" applyFont="1" applyFill="1" applyBorder="1" applyAlignment="1">
      <alignment horizontal="center" vertical="center" wrapText="1"/>
    </xf>
    <xf numFmtId="0" fontId="37" fillId="13" borderId="1" xfId="0" applyNumberFormat="1" applyFont="1" applyFill="1" applyBorder="1" applyAlignment="1">
      <alignment horizontal="center" vertical="center" wrapText="1"/>
    </xf>
    <xf numFmtId="0" fontId="34" fillId="15" borderId="1" xfId="0" applyNumberFormat="1" applyFont="1" applyFill="1" applyBorder="1" applyAlignment="1">
      <alignment horizontal="center" vertical="center" wrapText="1"/>
    </xf>
    <xf numFmtId="0" fontId="34" fillId="15" borderId="38" xfId="0" applyNumberFormat="1" applyFont="1" applyFill="1" applyBorder="1" applyAlignment="1">
      <alignment horizontal="center" vertical="center" wrapText="1"/>
    </xf>
    <xf numFmtId="165" fontId="0" fillId="0" borderId="0" xfId="0" applyBorder="1"/>
    <xf numFmtId="0" fontId="50" fillId="12" borderId="60" xfId="0" applyNumberFormat="1" applyFont="1" applyFill="1" applyBorder="1" applyAlignment="1" applyProtection="1">
      <alignment vertical="center"/>
      <protection locked="0" hidden="1"/>
    </xf>
    <xf numFmtId="0" fontId="51" fillId="23" borderId="57" xfId="60" applyNumberFormat="1" applyFont="1" applyFill="1" applyBorder="1" applyAlignment="1" applyProtection="1">
      <alignment horizontal="left" vertical="center"/>
      <protection locked="0" hidden="1"/>
    </xf>
    <xf numFmtId="0" fontId="51" fillId="12" borderId="57" xfId="60" applyNumberFormat="1" applyFont="1" applyFill="1" applyBorder="1" applyAlignment="1" applyProtection="1">
      <alignment horizontal="left" vertical="center"/>
      <protection locked="0" hidden="1"/>
    </xf>
    <xf numFmtId="0" fontId="51" fillId="11" borderId="57" xfId="0" applyNumberFormat="1" applyFont="1" applyFill="1" applyBorder="1" applyAlignment="1" applyProtection="1">
      <alignment horizontal="right" vertical="center"/>
      <protection locked="0" hidden="1"/>
    </xf>
    <xf numFmtId="0" fontId="51" fillId="22" borderId="57" xfId="0" applyNumberFormat="1" applyFont="1" applyFill="1" applyBorder="1" applyAlignment="1" applyProtection="1">
      <alignment horizontal="right" vertical="center"/>
      <protection locked="0" hidden="1"/>
    </xf>
    <xf numFmtId="0" fontId="51" fillId="16" borderId="57" xfId="0" applyNumberFormat="1" applyFont="1" applyFill="1" applyBorder="1" applyAlignment="1" applyProtection="1">
      <alignment horizontal="right" vertical="center"/>
      <protection locked="0" hidden="1"/>
    </xf>
    <xf numFmtId="0" fontId="51" fillId="0" borderId="57" xfId="0" applyNumberFormat="1" applyFont="1" applyBorder="1" applyAlignment="1">
      <alignment horizontal="left" vertical="center" wrapText="1"/>
    </xf>
    <xf numFmtId="0" fontId="51" fillId="0" borderId="57" xfId="0" applyNumberFormat="1" applyFont="1" applyBorder="1" applyAlignment="1">
      <alignment horizontal="center" vertical="center" wrapText="1"/>
    </xf>
    <xf numFmtId="0" fontId="52" fillId="0" borderId="57" xfId="0" applyNumberFormat="1" applyFont="1" applyBorder="1" applyAlignment="1">
      <alignment horizontal="left" vertical="center"/>
    </xf>
    <xf numFmtId="3" fontId="51" fillId="0" borderId="57" xfId="2" applyNumberFormat="1" applyFont="1" applyBorder="1" applyAlignment="1">
      <alignment horizontal="center" vertical="center"/>
    </xf>
    <xf numFmtId="0" fontId="51" fillId="0" borderId="57" xfId="0" applyNumberFormat="1" applyFont="1" applyBorder="1" applyAlignment="1">
      <alignment horizontal="left" vertical="center"/>
    </xf>
    <xf numFmtId="0" fontId="51" fillId="0" borderId="57" xfId="0" applyNumberFormat="1" applyFont="1" applyBorder="1" applyAlignment="1">
      <alignment vertical="center"/>
    </xf>
    <xf numFmtId="0" fontId="52" fillId="0" borderId="57" xfId="0" applyNumberFormat="1" applyFont="1" applyBorder="1" applyAlignment="1">
      <alignment vertical="center"/>
    </xf>
    <xf numFmtId="0" fontId="51" fillId="0" borderId="57" xfId="2" applyNumberFormat="1" applyFont="1" applyBorder="1" applyAlignment="1">
      <alignment horizontal="center" vertical="center"/>
    </xf>
    <xf numFmtId="166" fontId="51" fillId="0" borderId="57" xfId="2" applyNumberFormat="1" applyFont="1" applyBorder="1" applyAlignment="1">
      <alignment horizontal="center" vertical="center" wrapText="1"/>
    </xf>
    <xf numFmtId="0" fontId="51" fillId="0" borderId="57" xfId="0" quotePrefix="1" applyNumberFormat="1" applyFont="1" applyBorder="1" applyAlignment="1">
      <alignment horizontal="center" vertical="center" wrapText="1"/>
    </xf>
    <xf numFmtId="0" fontId="52" fillId="26" borderId="57" xfId="0" applyNumberFormat="1" applyFont="1" applyFill="1" applyBorder="1" applyAlignment="1">
      <alignment horizontal="left" vertical="center"/>
    </xf>
    <xf numFmtId="0" fontId="52" fillId="26" borderId="57" xfId="0" applyNumberFormat="1" applyFont="1" applyFill="1" applyBorder="1" applyAlignment="1">
      <alignment horizontal="center" vertical="center"/>
    </xf>
    <xf numFmtId="0" fontId="52" fillId="29" borderId="57" xfId="0" applyNumberFormat="1" applyFont="1" applyFill="1" applyBorder="1" applyAlignment="1">
      <alignment horizontal="left" vertical="center"/>
    </xf>
    <xf numFmtId="0" fontId="51" fillId="29" borderId="57" xfId="2" applyNumberFormat="1" applyFont="1" applyFill="1" applyBorder="1" applyAlignment="1">
      <alignment horizontal="center" vertical="center"/>
    </xf>
    <xf numFmtId="0" fontId="52" fillId="0" borderId="57" xfId="0" applyNumberFormat="1" applyFont="1" applyBorder="1" applyAlignment="1">
      <alignment vertical="center" wrapText="1"/>
    </xf>
    <xf numFmtId="172" fontId="55" fillId="0" borderId="5" xfId="7" applyNumberFormat="1" applyFont="1" applyBorder="1" applyAlignment="1">
      <alignment horizontal="center" vertical="center"/>
    </xf>
    <xf numFmtId="0" fontId="54" fillId="0" borderId="7" xfId="7" applyFont="1" applyBorder="1" applyAlignment="1">
      <alignment horizontal="justify" vertical="center" wrapText="1"/>
    </xf>
    <xf numFmtId="0" fontId="53" fillId="17" borderId="11" xfId="7" applyFont="1" applyFill="1" applyBorder="1" applyAlignment="1">
      <alignment horizontal="left" vertical="center" wrapText="1"/>
    </xf>
    <xf numFmtId="172" fontId="55" fillId="0" borderId="3" xfId="7" applyNumberFormat="1" applyFont="1" applyBorder="1" applyAlignment="1">
      <alignment horizontal="center" vertical="center"/>
    </xf>
    <xf numFmtId="0" fontId="56" fillId="0" borderId="3" xfId="7" applyFont="1" applyFill="1" applyBorder="1" applyAlignment="1">
      <alignment horizontal="justify" vertical="center" wrapText="1"/>
    </xf>
    <xf numFmtId="0" fontId="51" fillId="0" borderId="8" xfId="0" applyNumberFormat="1" applyFont="1" applyBorder="1" applyAlignment="1">
      <alignment horizontal="center" vertical="center"/>
    </xf>
    <xf numFmtId="165" fontId="51" fillId="0" borderId="0" xfId="0" applyFont="1" applyAlignment="1">
      <alignment vertical="center"/>
    </xf>
    <xf numFmtId="165" fontId="51" fillId="0" borderId="0" xfId="0" applyFont="1" applyAlignment="1">
      <alignment horizontal="center" vertical="center"/>
    </xf>
    <xf numFmtId="165" fontId="51" fillId="0" borderId="0" xfId="0" applyFont="1" applyAlignment="1">
      <alignment vertical="center" wrapText="1"/>
    </xf>
    <xf numFmtId="0" fontId="54" fillId="17" borderId="85" xfId="7" applyFont="1" applyFill="1" applyBorder="1" applyAlignment="1">
      <alignment horizontal="center" vertical="center" wrapText="1"/>
    </xf>
    <xf numFmtId="0" fontId="54" fillId="17" borderId="0" xfId="7" applyFont="1" applyFill="1" applyBorder="1" applyAlignment="1">
      <alignment horizontal="center" vertical="center" wrapText="1"/>
    </xf>
    <xf numFmtId="0" fontId="54" fillId="17" borderId="15" xfId="7" applyFont="1" applyFill="1" applyBorder="1" applyAlignment="1">
      <alignment horizontal="center" vertical="center" wrapText="1"/>
    </xf>
    <xf numFmtId="0" fontId="54" fillId="17" borderId="91" xfId="7" applyFont="1" applyFill="1" applyBorder="1" applyAlignment="1">
      <alignment horizontal="center" vertical="center" wrapText="1"/>
    </xf>
    <xf numFmtId="0" fontId="55" fillId="17" borderId="10" xfId="7" applyFont="1" applyFill="1" applyBorder="1" applyAlignment="1">
      <alignment horizontal="center" vertical="center" wrapText="1"/>
    </xf>
    <xf numFmtId="0" fontId="51" fillId="0" borderId="0" xfId="6" applyFont="1" applyAlignment="1">
      <alignment vertical="center"/>
    </xf>
    <xf numFmtId="0" fontId="51" fillId="28" borderId="60" xfId="8" applyFont="1" applyFill="1" applyBorder="1" applyAlignment="1">
      <alignment vertical="center"/>
    </xf>
    <xf numFmtId="0" fontId="51" fillId="28" borderId="61" xfId="8" applyFont="1" applyFill="1" applyBorder="1" applyAlignment="1">
      <alignment vertical="center"/>
    </xf>
    <xf numFmtId="0" fontId="54" fillId="0" borderId="83" xfId="7" applyFont="1" applyBorder="1" applyAlignment="1">
      <alignment horizontal="justify" vertical="center" wrapText="1"/>
    </xf>
    <xf numFmtId="0" fontId="55" fillId="19" borderId="3" xfId="7" applyFont="1" applyFill="1" applyBorder="1" applyAlignment="1">
      <alignment horizontal="justify" vertical="center" wrapText="1"/>
    </xf>
    <xf numFmtId="0" fontId="55" fillId="19" borderId="3" xfId="7" applyFont="1" applyFill="1" applyBorder="1" applyAlignment="1">
      <alignment horizontal="center" vertical="center" wrapText="1"/>
    </xf>
    <xf numFmtId="172" fontId="51" fillId="28" borderId="60" xfId="8" applyNumberFormat="1" applyFont="1" applyFill="1" applyBorder="1" applyAlignment="1">
      <alignment vertical="center"/>
    </xf>
    <xf numFmtId="0" fontId="53" fillId="0" borderId="3" xfId="7" applyFont="1" applyBorder="1" applyAlignment="1">
      <alignment horizontal="justify" vertical="center" wrapText="1"/>
    </xf>
    <xf numFmtId="9" fontId="51" fillId="28" borderId="60" xfId="10" applyFont="1" applyFill="1" applyBorder="1" applyAlignment="1">
      <alignment vertical="center"/>
    </xf>
    <xf numFmtId="0" fontId="56" fillId="0" borderId="3" xfId="7" applyFont="1" applyBorder="1" applyAlignment="1">
      <alignment horizontal="justify" vertical="center" wrapText="1"/>
    </xf>
    <xf numFmtId="0" fontId="55" fillId="19" borderId="8" xfId="7" applyFont="1" applyFill="1" applyBorder="1" applyAlignment="1">
      <alignment horizontal="center" vertical="center" wrapText="1"/>
    </xf>
    <xf numFmtId="9" fontId="51" fillId="0" borderId="61" xfId="10" applyFont="1" applyBorder="1" applyAlignment="1">
      <alignment vertical="center"/>
    </xf>
    <xf numFmtId="0" fontId="66" fillId="0" borderId="57" xfId="0" applyNumberFormat="1" applyFont="1" applyBorder="1" applyAlignment="1">
      <alignment horizontal="left" vertical="center"/>
    </xf>
    <xf numFmtId="0" fontId="73" fillId="0" borderId="57" xfId="0" applyNumberFormat="1" applyFont="1" applyFill="1" applyBorder="1" applyAlignment="1" applyProtection="1">
      <alignment horizontal="centerContinuous" vertical="center"/>
      <protection locked="0" hidden="1"/>
    </xf>
    <xf numFmtId="0" fontId="51" fillId="0" borderId="0" xfId="0" applyNumberFormat="1" applyFont="1" applyAlignment="1" applyProtection="1">
      <alignment vertical="center"/>
      <protection locked="0" hidden="1"/>
    </xf>
    <xf numFmtId="0" fontId="51" fillId="0" borderId="0" xfId="0" applyNumberFormat="1" applyFont="1" applyAlignment="1">
      <alignment vertical="center"/>
    </xf>
    <xf numFmtId="0" fontId="68" fillId="0" borderId="57" xfId="0" applyNumberFormat="1" applyFont="1" applyFill="1" applyBorder="1" applyAlignment="1" applyProtection="1">
      <alignment horizontal="centerContinuous" vertical="center"/>
      <protection locked="0" hidden="1"/>
    </xf>
    <xf numFmtId="0" fontId="66" fillId="0" borderId="57" xfId="0" applyNumberFormat="1" applyFont="1" applyFill="1" applyBorder="1" applyAlignment="1" applyProtection="1">
      <alignment horizontal="centerContinuous" vertical="center"/>
      <protection locked="0" hidden="1"/>
    </xf>
    <xf numFmtId="0" fontId="51" fillId="12" borderId="0" xfId="0" applyNumberFormat="1" applyFont="1" applyFill="1" applyAlignment="1">
      <alignment horizontal="left" vertical="center"/>
    </xf>
    <xf numFmtId="0" fontId="69" fillId="0" borderId="57" xfId="0" applyNumberFormat="1" applyFont="1" applyFill="1" applyBorder="1" applyAlignment="1" applyProtection="1">
      <alignment horizontal="centerContinuous" vertical="center"/>
      <protection locked="0" hidden="1"/>
    </xf>
    <xf numFmtId="0" fontId="67" fillId="0" borderId="57" xfId="0" applyNumberFormat="1" applyFont="1" applyFill="1" applyBorder="1" applyAlignment="1" applyProtection="1">
      <alignment horizontal="centerContinuous" vertical="center"/>
      <protection locked="0" hidden="1"/>
    </xf>
    <xf numFmtId="0" fontId="74" fillId="0" borderId="57" xfId="0" applyNumberFormat="1" applyFont="1" applyFill="1" applyBorder="1" applyAlignment="1" applyProtection="1">
      <alignment horizontal="centerContinuous" vertical="center"/>
      <protection locked="0" hidden="1"/>
    </xf>
    <xf numFmtId="0" fontId="51" fillId="0" borderId="57" xfId="0" applyNumberFormat="1" applyFont="1" applyBorder="1" applyAlignment="1" applyProtection="1">
      <alignment vertical="center"/>
      <protection locked="0" hidden="1"/>
    </xf>
    <xf numFmtId="0" fontId="51" fillId="0" borderId="57" xfId="0" applyNumberFormat="1" applyFont="1" applyBorder="1" applyAlignment="1" applyProtection="1">
      <alignment horizontal="center" vertical="center" wrapText="1"/>
      <protection locked="0" hidden="1"/>
    </xf>
    <xf numFmtId="0" fontId="72" fillId="0" borderId="57" xfId="0" applyNumberFormat="1" applyFont="1" applyBorder="1" applyAlignment="1" applyProtection="1">
      <alignment horizontal="center" vertical="center"/>
      <protection locked="0" hidden="1"/>
    </xf>
    <xf numFmtId="0" fontId="75" fillId="21" borderId="0" xfId="0" applyNumberFormat="1" applyFont="1" applyFill="1" applyBorder="1" applyAlignment="1">
      <alignment horizontal="left" vertical="center"/>
    </xf>
    <xf numFmtId="0" fontId="51" fillId="21" borderId="0" xfId="0" applyNumberFormat="1" applyFont="1" applyFill="1" applyBorder="1" applyAlignment="1">
      <alignment vertical="center"/>
    </xf>
    <xf numFmtId="0" fontId="72" fillId="21" borderId="0" xfId="0" applyNumberFormat="1" applyFont="1" applyFill="1" applyBorder="1" applyAlignment="1">
      <alignment horizontal="center" vertical="center"/>
    </xf>
    <xf numFmtId="0" fontId="51" fillId="12" borderId="0" xfId="0" applyNumberFormat="1" applyFont="1" applyFill="1" applyBorder="1" applyAlignment="1" applyProtection="1">
      <alignment vertical="center"/>
      <protection locked="0" hidden="1"/>
    </xf>
    <xf numFmtId="0" fontId="51" fillId="12" borderId="0" xfId="0" applyNumberFormat="1" applyFont="1" applyFill="1" applyBorder="1" applyAlignment="1" applyProtection="1">
      <alignment horizontal="center" vertical="center" wrapText="1"/>
      <protection locked="0" hidden="1"/>
    </xf>
    <xf numFmtId="0" fontId="72" fillId="12" borderId="0" xfId="0" applyNumberFormat="1" applyFont="1" applyFill="1" applyBorder="1" applyAlignment="1" applyProtection="1">
      <alignment horizontal="center" vertical="center"/>
      <protection locked="0" hidden="1"/>
    </xf>
    <xf numFmtId="0" fontId="52" fillId="0" borderId="57" xfId="0" applyNumberFormat="1" applyFont="1" applyFill="1" applyBorder="1" applyAlignment="1">
      <alignment horizontal="left" vertical="center"/>
    </xf>
    <xf numFmtId="0" fontId="51" fillId="0" borderId="57" xfId="0" applyNumberFormat="1" applyFont="1" applyFill="1" applyBorder="1" applyAlignment="1">
      <alignment vertical="center"/>
    </xf>
    <xf numFmtId="0" fontId="72" fillId="0" borderId="57" xfId="0" applyNumberFormat="1" applyFont="1" applyFill="1" applyBorder="1" applyAlignment="1">
      <alignment horizontal="center" vertical="center"/>
    </xf>
    <xf numFmtId="0" fontId="51" fillId="0" borderId="0" xfId="0" applyNumberFormat="1" applyFont="1" applyFill="1" applyAlignment="1" applyProtection="1">
      <alignment vertical="center"/>
      <protection locked="0" hidden="1"/>
    </xf>
    <xf numFmtId="0" fontId="51" fillId="0" borderId="0" xfId="0" applyNumberFormat="1" applyFont="1" applyFill="1" applyAlignment="1">
      <alignment vertical="center"/>
    </xf>
    <xf numFmtId="0" fontId="76" fillId="0" borderId="0" xfId="0" applyNumberFormat="1" applyFont="1"/>
    <xf numFmtId="0" fontId="51" fillId="0" borderId="0" xfId="0" applyNumberFormat="1" applyFont="1" applyAlignment="1" applyProtection="1">
      <alignment horizontal="justify" vertical="center" wrapText="1"/>
      <protection locked="0" hidden="1"/>
    </xf>
    <xf numFmtId="0" fontId="51" fillId="0" borderId="0" xfId="0" applyNumberFormat="1" applyFont="1" applyAlignment="1">
      <alignment horizontal="justify" vertical="center" wrapText="1"/>
    </xf>
    <xf numFmtId="0" fontId="77" fillId="6" borderId="0" xfId="0" applyNumberFormat="1" applyFont="1" applyFill="1" applyBorder="1" applyAlignment="1">
      <alignment vertical="center"/>
    </xf>
    <xf numFmtId="0" fontId="51" fillId="6" borderId="0" xfId="0" applyNumberFormat="1" applyFont="1" applyFill="1" applyBorder="1" applyAlignment="1">
      <alignment vertical="center"/>
    </xf>
    <xf numFmtId="0" fontId="72" fillId="6" borderId="0" xfId="0" applyNumberFormat="1" applyFont="1" applyFill="1" applyBorder="1" applyAlignment="1">
      <alignment horizontal="center" vertical="center"/>
    </xf>
    <xf numFmtId="0" fontId="51" fillId="0" borderId="0" xfId="0" applyNumberFormat="1" applyFont="1" applyAlignment="1" applyProtection="1">
      <alignment horizontal="center" vertical="center"/>
      <protection locked="0" hidden="1"/>
    </xf>
    <xf numFmtId="0" fontId="51" fillId="0" borderId="0" xfId="0" applyNumberFormat="1" applyFont="1" applyAlignment="1">
      <alignment horizontal="center" vertical="center"/>
    </xf>
    <xf numFmtId="0" fontId="72" fillId="0" borderId="57" xfId="0" applyNumberFormat="1" applyFont="1" applyBorder="1" applyAlignment="1">
      <alignment horizontal="center" vertical="center"/>
    </xf>
    <xf numFmtId="0" fontId="51" fillId="0" borderId="0" xfId="0" applyNumberFormat="1" applyFont="1" applyAlignment="1">
      <alignment vertical="center" wrapText="1"/>
    </xf>
    <xf numFmtId="0" fontId="51" fillId="0" borderId="0" xfId="0" applyNumberFormat="1" applyFont="1" applyAlignment="1">
      <alignment horizontal="center" vertical="center" wrapText="1"/>
    </xf>
    <xf numFmtId="0" fontId="78" fillId="0" borderId="0" xfId="0" applyNumberFormat="1" applyFont="1" applyAlignment="1">
      <alignment vertical="center" wrapText="1"/>
    </xf>
    <xf numFmtId="0" fontId="71" fillId="0" borderId="6" xfId="0" applyNumberFormat="1" applyFont="1" applyBorder="1" applyAlignment="1">
      <alignment vertical="center"/>
    </xf>
    <xf numFmtId="0" fontId="79" fillId="0" borderId="0" xfId="0" applyNumberFormat="1" applyFont="1" applyAlignment="1">
      <alignment vertical="center" wrapText="1"/>
    </xf>
    <xf numFmtId="0" fontId="51" fillId="0" borderId="0" xfId="0" applyNumberFormat="1" applyFont="1" applyAlignment="1">
      <alignment horizontal="left" vertical="center"/>
    </xf>
    <xf numFmtId="0" fontId="72" fillId="0" borderId="0" xfId="0" applyNumberFormat="1" applyFont="1" applyAlignment="1">
      <alignment horizontal="center" vertical="center"/>
    </xf>
    <xf numFmtId="14" fontId="51" fillId="0" borderId="62" xfId="0" applyNumberFormat="1" applyFont="1" applyBorder="1" applyAlignment="1">
      <alignment horizontal="center" vertical="center" wrapText="1"/>
    </xf>
    <xf numFmtId="0" fontId="72" fillId="23" borderId="57" xfId="60" applyNumberFormat="1" applyFont="1" applyFill="1" applyBorder="1" applyAlignment="1" applyProtection="1">
      <alignment horizontal="left" vertical="center"/>
      <protection locked="0" hidden="1"/>
    </xf>
    <xf numFmtId="165" fontId="81" fillId="0" borderId="3" xfId="0" applyFont="1" applyBorder="1" applyAlignment="1">
      <alignment horizontal="center" vertical="center" wrapText="1"/>
    </xf>
    <xf numFmtId="165" fontId="81" fillId="0" borderId="3" xfId="0" applyFont="1" applyBorder="1" applyAlignment="1">
      <alignment vertical="center" wrapText="1"/>
    </xf>
    <xf numFmtId="165" fontId="82" fillId="0" borderId="0" xfId="0" applyFont="1" applyAlignment="1">
      <alignment vertical="center" wrapText="1"/>
    </xf>
    <xf numFmtId="1" fontId="82" fillId="0" borderId="0" xfId="0" applyNumberFormat="1" applyFont="1" applyAlignment="1">
      <alignment horizontal="center" vertical="center" wrapText="1"/>
    </xf>
    <xf numFmtId="165" fontId="84" fillId="0" borderId="0" xfId="0" applyFont="1" applyBorder="1" applyAlignment="1">
      <alignment vertical="center" wrapText="1"/>
    </xf>
    <xf numFmtId="165" fontId="82" fillId="33" borderId="0" xfId="0" applyFont="1" applyFill="1" applyAlignment="1">
      <alignment vertical="center" wrapText="1"/>
    </xf>
    <xf numFmtId="165" fontId="82" fillId="27" borderId="0" xfId="0" applyFont="1" applyFill="1" applyAlignment="1">
      <alignment vertical="center" wrapText="1"/>
    </xf>
    <xf numFmtId="0" fontId="82" fillId="35" borderId="0" xfId="0" applyNumberFormat="1" applyFont="1" applyFill="1" applyAlignment="1">
      <alignment vertical="center" wrapText="1"/>
    </xf>
    <xf numFmtId="0" fontId="82" fillId="21" borderId="0" xfId="0" applyNumberFormat="1" applyFont="1" applyFill="1" applyAlignment="1">
      <alignment vertical="center" wrapText="1"/>
    </xf>
    <xf numFmtId="1" fontId="82" fillId="0" borderId="0" xfId="0" applyNumberFormat="1" applyFont="1" applyFill="1" applyAlignment="1">
      <alignment horizontal="center" vertical="center" wrapText="1"/>
    </xf>
    <xf numFmtId="0" fontId="82" fillId="32" borderId="0" xfId="0" applyNumberFormat="1" applyFont="1" applyFill="1" applyAlignment="1">
      <alignment vertical="center" wrapText="1"/>
    </xf>
    <xf numFmtId="0" fontId="82" fillId="0" borderId="0" xfId="0" applyNumberFormat="1" applyFont="1" applyAlignment="1">
      <alignment horizontal="center" vertical="center" wrapText="1"/>
    </xf>
    <xf numFmtId="0" fontId="82" fillId="34" borderId="0" xfId="0" applyNumberFormat="1" applyFont="1" applyFill="1" applyAlignment="1">
      <alignment vertical="center" wrapText="1"/>
    </xf>
    <xf numFmtId="0" fontId="0" fillId="0" borderId="0" xfId="0" applyNumberFormat="1" applyAlignment="1">
      <alignment horizontal="center"/>
    </xf>
    <xf numFmtId="0" fontId="60" fillId="36" borderId="0" xfId="0" applyNumberFormat="1" applyFont="1" applyFill="1" applyAlignment="1">
      <alignment horizontal="center" vertical="center" wrapText="1"/>
    </xf>
    <xf numFmtId="0" fontId="82" fillId="0" borderId="3" xfId="0" applyNumberFormat="1" applyFont="1" applyBorder="1" applyAlignment="1">
      <alignment horizontal="center" vertical="center" wrapText="1"/>
    </xf>
    <xf numFmtId="0" fontId="82" fillId="40" borderId="3" xfId="0" applyNumberFormat="1" applyFont="1" applyFill="1" applyBorder="1" applyAlignment="1">
      <alignment horizontal="center" vertical="center" wrapText="1"/>
    </xf>
    <xf numFmtId="0" fontId="82" fillId="44" borderId="3" xfId="0" applyNumberFormat="1" applyFont="1" applyFill="1" applyBorder="1" applyAlignment="1">
      <alignment horizontal="center" vertical="center" wrapText="1"/>
    </xf>
    <xf numFmtId="0" fontId="82" fillId="0" borderId="89" xfId="0" applyNumberFormat="1" applyFont="1" applyBorder="1" applyAlignment="1">
      <alignment horizontal="center" vertical="center" wrapText="1"/>
    </xf>
    <xf numFmtId="0" fontId="82" fillId="0" borderId="91" xfId="0" applyNumberFormat="1" applyFont="1" applyBorder="1" applyAlignment="1">
      <alignment horizontal="center" vertical="center" wrapText="1"/>
    </xf>
    <xf numFmtId="0" fontId="82" fillId="0" borderId="7" xfId="0" applyNumberFormat="1" applyFont="1" applyBorder="1" applyAlignment="1">
      <alignment horizontal="center" vertical="center" wrapText="1"/>
    </xf>
    <xf numFmtId="0" fontId="82" fillId="0" borderId="15" xfId="0" applyNumberFormat="1" applyFont="1" applyBorder="1" applyAlignment="1">
      <alignment horizontal="center" vertical="center" wrapText="1"/>
    </xf>
    <xf numFmtId="0" fontId="82" fillId="38" borderId="15" xfId="0" applyNumberFormat="1" applyFont="1" applyFill="1" applyBorder="1" applyAlignment="1">
      <alignment horizontal="center" vertical="center" wrapText="1"/>
    </xf>
    <xf numFmtId="0" fontId="82" fillId="44" borderId="15" xfId="0" applyNumberFormat="1" applyFont="1" applyFill="1" applyBorder="1" applyAlignment="1">
      <alignment horizontal="center" vertical="center" wrapText="1"/>
    </xf>
    <xf numFmtId="0" fontId="82" fillId="44" borderId="89" xfId="0" applyNumberFormat="1" applyFont="1" applyFill="1" applyBorder="1" applyAlignment="1">
      <alignment horizontal="center" vertical="center" wrapText="1"/>
    </xf>
    <xf numFmtId="0" fontId="82" fillId="44" borderId="91" xfId="0" applyNumberFormat="1" applyFont="1" applyFill="1" applyBorder="1" applyAlignment="1">
      <alignment horizontal="center" vertical="center" wrapText="1"/>
    </xf>
    <xf numFmtId="0" fontId="82" fillId="0" borderId="82" xfId="0" applyNumberFormat="1" applyFont="1" applyBorder="1" applyAlignment="1">
      <alignment horizontal="center" vertical="center" wrapText="1"/>
    </xf>
    <xf numFmtId="0" fontId="82" fillId="0" borderId="92" xfId="0" applyNumberFormat="1" applyFont="1" applyBorder="1" applyAlignment="1">
      <alignment horizontal="center" vertical="center" wrapText="1"/>
    </xf>
    <xf numFmtId="0" fontId="82" fillId="44" borderId="92" xfId="0" applyNumberFormat="1" applyFont="1" applyFill="1" applyBorder="1" applyAlignment="1">
      <alignment horizontal="center" vertical="center" wrapText="1"/>
    </xf>
    <xf numFmtId="0" fontId="82" fillId="0" borderId="93" xfId="0" applyNumberFormat="1" applyFont="1" applyBorder="1" applyAlignment="1">
      <alignment horizontal="center" vertical="center" wrapText="1"/>
    </xf>
    <xf numFmtId="0" fontId="82" fillId="0" borderId="87" xfId="0" applyNumberFormat="1" applyFont="1" applyBorder="1" applyAlignment="1">
      <alignment horizontal="center" vertical="center" wrapText="1"/>
    </xf>
    <xf numFmtId="0" fontId="82" fillId="0" borderId="12" xfId="0" applyNumberFormat="1" applyFont="1" applyBorder="1" applyAlignment="1">
      <alignment horizontal="center" vertical="center" wrapText="1"/>
    </xf>
    <xf numFmtId="0" fontId="82" fillId="44" borderId="12" xfId="0" applyNumberFormat="1" applyFont="1" applyFill="1" applyBorder="1" applyAlignment="1">
      <alignment horizontal="center" vertical="center" wrapText="1"/>
    </xf>
    <xf numFmtId="0" fontId="82" fillId="44" borderId="94" xfId="0" applyNumberFormat="1" applyFont="1" applyFill="1" applyBorder="1" applyAlignment="1">
      <alignment horizontal="center" vertical="center" wrapText="1"/>
    </xf>
    <xf numFmtId="0" fontId="82" fillId="0" borderId="13" xfId="0" applyNumberFormat="1" applyFont="1" applyBorder="1" applyAlignment="1">
      <alignment horizontal="center" vertical="center" wrapText="1"/>
    </xf>
    <xf numFmtId="0" fontId="82" fillId="0" borderId="14" xfId="0" applyNumberFormat="1" applyFont="1" applyBorder="1" applyAlignment="1">
      <alignment horizontal="center" vertical="center" wrapText="1"/>
    </xf>
    <xf numFmtId="0" fontId="82" fillId="44" borderId="87" xfId="0" applyNumberFormat="1" applyFont="1" applyFill="1" applyBorder="1" applyAlignment="1">
      <alignment horizontal="center" vertical="center" wrapText="1"/>
    </xf>
    <xf numFmtId="0" fontId="82" fillId="0" borderId="94" xfId="0" applyNumberFormat="1" applyFont="1" applyBorder="1" applyAlignment="1">
      <alignment horizontal="center" vertical="center" wrapText="1"/>
    </xf>
    <xf numFmtId="0" fontId="82" fillId="43" borderId="89" xfId="0" applyNumberFormat="1" applyFont="1" applyFill="1" applyBorder="1" applyAlignment="1">
      <alignment horizontal="center" vertical="center" wrapText="1"/>
    </xf>
    <xf numFmtId="0" fontId="82" fillId="43" borderId="15" xfId="0" applyNumberFormat="1" applyFont="1" applyFill="1" applyBorder="1" applyAlignment="1">
      <alignment horizontal="center" vertical="center" wrapText="1"/>
    </xf>
    <xf numFmtId="0" fontId="82" fillId="42" borderId="82" xfId="0" applyNumberFormat="1" applyFont="1" applyFill="1" applyBorder="1" applyAlignment="1">
      <alignment horizontal="center" vertical="center" wrapText="1"/>
    </xf>
    <xf numFmtId="0" fontId="82" fillId="42" borderId="92" xfId="0" applyNumberFormat="1" applyFont="1" applyFill="1" applyBorder="1" applyAlignment="1">
      <alignment horizontal="center" vertical="center" wrapText="1"/>
    </xf>
    <xf numFmtId="0" fontId="82" fillId="42" borderId="93" xfId="0" applyNumberFormat="1" applyFont="1" applyFill="1" applyBorder="1" applyAlignment="1">
      <alignment horizontal="center" vertical="center" wrapText="1"/>
    </xf>
    <xf numFmtId="0" fontId="82" fillId="42" borderId="13" xfId="0" applyNumberFormat="1" applyFont="1" applyFill="1" applyBorder="1" applyAlignment="1">
      <alignment horizontal="center" vertical="center" wrapText="1"/>
    </xf>
    <xf numFmtId="0" fontId="82" fillId="41" borderId="82" xfId="0" applyNumberFormat="1" applyFont="1" applyFill="1" applyBorder="1" applyAlignment="1">
      <alignment horizontal="center" vertical="center" wrapText="1"/>
    </xf>
    <xf numFmtId="0" fontId="82" fillId="41" borderId="92" xfId="0" applyNumberFormat="1" applyFont="1" applyFill="1" applyBorder="1" applyAlignment="1">
      <alignment horizontal="center" vertical="center" wrapText="1"/>
    </xf>
    <xf numFmtId="0" fontId="82" fillId="41" borderId="93" xfId="0" applyNumberFormat="1" applyFont="1" applyFill="1" applyBorder="1" applyAlignment="1">
      <alignment horizontal="center" vertical="center" wrapText="1"/>
    </xf>
    <xf numFmtId="0" fontId="82" fillId="41" borderId="13" xfId="0" applyNumberFormat="1" applyFont="1" applyFill="1" applyBorder="1" applyAlignment="1">
      <alignment horizontal="center" vertical="center" wrapText="1"/>
    </xf>
    <xf numFmtId="165" fontId="82" fillId="40" borderId="93" xfId="0" applyFont="1" applyFill="1" applyBorder="1" applyAlignment="1">
      <alignment vertical="center" wrapText="1"/>
    </xf>
    <xf numFmtId="0" fontId="82" fillId="40" borderId="87" xfId="0" applyNumberFormat="1" applyFont="1" applyFill="1" applyBorder="1" applyAlignment="1">
      <alignment horizontal="center" vertical="center" wrapText="1"/>
    </xf>
    <xf numFmtId="0" fontId="82" fillId="40" borderId="12" xfId="0" applyNumberFormat="1" applyFont="1" applyFill="1" applyBorder="1" applyAlignment="1">
      <alignment horizontal="center" vertical="center" wrapText="1"/>
    </xf>
    <xf numFmtId="0" fontId="82" fillId="40" borderId="13" xfId="0" applyNumberFormat="1" applyFont="1" applyFill="1" applyBorder="1" applyAlignment="1">
      <alignment horizontal="center" vertical="center" wrapText="1"/>
    </xf>
    <xf numFmtId="0" fontId="82" fillId="40" borderId="14" xfId="0" applyNumberFormat="1" applyFont="1" applyFill="1" applyBorder="1" applyAlignment="1">
      <alignment horizontal="center" vertical="center" wrapText="1"/>
    </xf>
    <xf numFmtId="0" fontId="82" fillId="39" borderId="93" xfId="0" applyNumberFormat="1" applyFont="1" applyFill="1" applyBorder="1" applyAlignment="1">
      <alignment horizontal="center" vertical="center" wrapText="1"/>
    </xf>
    <xf numFmtId="0" fontId="82" fillId="39" borderId="87" xfId="0" applyNumberFormat="1" applyFont="1" applyFill="1" applyBorder="1" applyAlignment="1">
      <alignment horizontal="center" vertical="center" wrapText="1"/>
    </xf>
    <xf numFmtId="0" fontId="82" fillId="39" borderId="13" xfId="0" applyNumberFormat="1" applyFont="1" applyFill="1" applyBorder="1" applyAlignment="1">
      <alignment horizontal="center" vertical="center" wrapText="1"/>
    </xf>
    <xf numFmtId="0" fontId="82" fillId="39" borderId="14" xfId="0" applyNumberFormat="1" applyFont="1" applyFill="1" applyBorder="1" applyAlignment="1">
      <alignment horizontal="center" vertical="center" wrapText="1"/>
    </xf>
    <xf numFmtId="0" fontId="52" fillId="0" borderId="57" xfId="0" applyNumberFormat="1" applyFont="1" applyBorder="1" applyAlignment="1">
      <alignment vertical="center" wrapText="1"/>
    </xf>
    <xf numFmtId="165" fontId="82" fillId="0" borderId="0" xfId="0" applyFont="1" applyFill="1" applyAlignment="1">
      <alignment vertical="center" wrapText="1"/>
    </xf>
    <xf numFmtId="0" fontId="52" fillId="0" borderId="57" xfId="0" applyNumberFormat="1" applyFont="1" applyBorder="1" applyAlignment="1">
      <alignment vertical="center" wrapText="1"/>
    </xf>
    <xf numFmtId="3" fontId="51" fillId="0" borderId="57" xfId="19" applyNumberFormat="1" applyFont="1" applyBorder="1" applyAlignment="1">
      <alignment horizontal="center" vertical="center"/>
    </xf>
    <xf numFmtId="0" fontId="80" fillId="24" borderId="57" xfId="0" applyNumberFormat="1" applyFont="1" applyFill="1" applyBorder="1" applyAlignment="1" applyProtection="1">
      <alignment horizontal="right" vertical="center"/>
      <protection locked="0" hidden="1"/>
    </xf>
    <xf numFmtId="0" fontId="80" fillId="25" borderId="57" xfId="0" applyNumberFormat="1" applyFont="1" applyFill="1" applyBorder="1" applyAlignment="1" applyProtection="1">
      <alignment horizontal="right" vertical="center"/>
      <protection locked="0" hidden="1"/>
    </xf>
    <xf numFmtId="165" fontId="91" fillId="0" borderId="0" xfId="0" applyFont="1" applyAlignment="1">
      <alignment horizontal="left" vertical="center" readingOrder="1"/>
    </xf>
    <xf numFmtId="0" fontId="52" fillId="0" borderId="57" xfId="0" applyNumberFormat="1" applyFont="1" applyBorder="1" applyAlignment="1">
      <alignment vertical="center" wrapText="1"/>
    </xf>
    <xf numFmtId="0" fontId="51" fillId="23" borderId="59" xfId="60" applyNumberFormat="1" applyFont="1" applyFill="1" applyBorder="1" applyAlignment="1" applyProtection="1">
      <alignment vertical="center"/>
      <protection locked="0" hidden="1"/>
    </xf>
    <xf numFmtId="0" fontId="51" fillId="23" borderId="60" xfId="60" applyNumberFormat="1" applyFont="1" applyFill="1" applyBorder="1" applyAlignment="1" applyProtection="1">
      <alignment vertical="center"/>
      <protection locked="0" hidden="1"/>
    </xf>
    <xf numFmtId="0" fontId="51" fillId="23" borderId="61" xfId="60" applyNumberFormat="1" applyFont="1" applyFill="1" applyBorder="1" applyAlignment="1" applyProtection="1">
      <alignment vertical="center"/>
      <protection locked="0" hidden="1"/>
    </xf>
    <xf numFmtId="165" fontId="0" fillId="0" borderId="0" xfId="0"/>
    <xf numFmtId="0" fontId="50" fillId="12" borderId="60" xfId="0" applyNumberFormat="1" applyFont="1" applyFill="1" applyBorder="1" applyAlignment="1" applyProtection="1">
      <alignment vertical="center"/>
      <protection locked="0" hidden="1"/>
    </xf>
    <xf numFmtId="0" fontId="51" fillId="12" borderId="57" xfId="60" applyNumberFormat="1" applyFont="1" applyFill="1" applyBorder="1" applyAlignment="1" applyProtection="1">
      <alignment horizontal="left" vertical="center"/>
      <protection locked="0" hidden="1"/>
    </xf>
    <xf numFmtId="0" fontId="51" fillId="11" borderId="57" xfId="0" applyNumberFormat="1" applyFont="1" applyFill="1" applyBorder="1" applyAlignment="1" applyProtection="1">
      <alignment horizontal="right" vertical="center"/>
      <protection locked="0" hidden="1"/>
    </xf>
    <xf numFmtId="0" fontId="51" fillId="22" borderId="57" xfId="0" applyNumberFormat="1" applyFont="1" applyFill="1" applyBorder="1" applyAlignment="1" applyProtection="1">
      <alignment horizontal="right" vertical="center"/>
      <protection locked="0" hidden="1"/>
    </xf>
    <xf numFmtId="0" fontId="51" fillId="16" borderId="57" xfId="0" applyNumberFormat="1" applyFont="1" applyFill="1" applyBorder="1" applyAlignment="1" applyProtection="1">
      <alignment horizontal="right" vertical="center"/>
      <protection locked="0" hidden="1"/>
    </xf>
    <xf numFmtId="0" fontId="51" fillId="0" borderId="57" xfId="0" applyNumberFormat="1" applyFont="1" applyBorder="1" applyAlignment="1">
      <alignment horizontal="left" vertical="center" wrapText="1"/>
    </xf>
    <xf numFmtId="0" fontId="51" fillId="0" borderId="57" xfId="0" applyNumberFormat="1" applyFont="1" applyBorder="1" applyAlignment="1">
      <alignment horizontal="center" vertical="center" wrapText="1"/>
    </xf>
    <xf numFmtId="0" fontId="52" fillId="0" borderId="57" xfId="0" applyNumberFormat="1" applyFont="1" applyBorder="1" applyAlignment="1">
      <alignment horizontal="left" vertical="center"/>
    </xf>
    <xf numFmtId="3" fontId="51" fillId="0" borderId="57" xfId="19" applyNumberFormat="1" applyFont="1" applyBorder="1" applyAlignment="1">
      <alignment horizontal="center" vertical="center"/>
    </xf>
    <xf numFmtId="0" fontId="51" fillId="0" borderId="57" xfId="0" applyNumberFormat="1" applyFont="1" applyBorder="1" applyAlignment="1">
      <alignment horizontal="left" vertical="center"/>
    </xf>
    <xf numFmtId="0" fontId="51" fillId="0" borderId="57" xfId="0" applyNumberFormat="1" applyFont="1" applyBorder="1" applyAlignment="1">
      <alignment vertical="center"/>
    </xf>
    <xf numFmtId="0" fontId="52" fillId="0" borderId="57" xfId="0" applyNumberFormat="1" applyFont="1" applyBorder="1" applyAlignment="1">
      <alignment vertical="center"/>
    </xf>
    <xf numFmtId="0" fontId="51" fillId="0" borderId="57" xfId="19" applyNumberFormat="1" applyFont="1" applyBorder="1" applyAlignment="1">
      <alignment horizontal="center" vertical="center"/>
    </xf>
    <xf numFmtId="166" fontId="51" fillId="0" borderId="57" xfId="19" applyNumberFormat="1" applyFont="1" applyBorder="1" applyAlignment="1">
      <alignment horizontal="center" vertical="center" wrapText="1"/>
    </xf>
    <xf numFmtId="0" fontId="52" fillId="26" borderId="57" xfId="0" applyNumberFormat="1" applyFont="1" applyFill="1" applyBorder="1" applyAlignment="1">
      <alignment horizontal="left" vertical="center"/>
    </xf>
    <xf numFmtId="0" fontId="52" fillId="26" borderId="57" xfId="0" applyNumberFormat="1" applyFont="1" applyFill="1" applyBorder="1" applyAlignment="1">
      <alignment horizontal="center" vertical="center"/>
    </xf>
    <xf numFmtId="0" fontId="52" fillId="29" borderId="57" xfId="0" applyNumberFormat="1" applyFont="1" applyFill="1" applyBorder="1" applyAlignment="1">
      <alignment horizontal="left" vertical="center"/>
    </xf>
    <xf numFmtId="3" fontId="52" fillId="29" borderId="57" xfId="19" applyNumberFormat="1" applyFont="1" applyFill="1" applyBorder="1" applyAlignment="1">
      <alignment horizontal="center" vertical="center"/>
    </xf>
    <xf numFmtId="0" fontId="52" fillId="0" borderId="57" xfId="0" applyNumberFormat="1" applyFont="1" applyBorder="1" applyAlignment="1">
      <alignment vertical="center" wrapText="1"/>
    </xf>
    <xf numFmtId="0" fontId="66" fillId="0" borderId="57" xfId="0" applyNumberFormat="1" applyFont="1" applyBorder="1" applyAlignment="1">
      <alignment horizontal="left" vertical="center"/>
    </xf>
    <xf numFmtId="0" fontId="73" fillId="0" borderId="57" xfId="0" applyNumberFormat="1" applyFont="1" applyFill="1" applyBorder="1" applyAlignment="1" applyProtection="1">
      <alignment horizontal="centerContinuous" vertical="center"/>
      <protection locked="0" hidden="1"/>
    </xf>
    <xf numFmtId="0" fontId="51" fillId="0" borderId="0" xfId="0" applyNumberFormat="1" applyFont="1" applyAlignment="1" applyProtection="1">
      <alignment vertical="center"/>
      <protection locked="0" hidden="1"/>
    </xf>
    <xf numFmtId="0" fontId="51" fillId="0" borderId="0" xfId="0" applyNumberFormat="1" applyFont="1" applyAlignment="1">
      <alignment vertical="center"/>
    </xf>
    <xf numFmtId="0" fontId="68" fillId="0" borderId="57" xfId="0" applyNumberFormat="1" applyFont="1" applyFill="1" applyBorder="1" applyAlignment="1" applyProtection="1">
      <alignment horizontal="centerContinuous" vertical="center"/>
      <protection locked="0" hidden="1"/>
    </xf>
    <xf numFmtId="0" fontId="66" fillId="0" borderId="57" xfId="0" applyNumberFormat="1" applyFont="1" applyFill="1" applyBorder="1" applyAlignment="1" applyProtection="1">
      <alignment horizontal="centerContinuous" vertical="center"/>
      <protection locked="0" hidden="1"/>
    </xf>
    <xf numFmtId="0" fontId="51" fillId="12" borderId="0" xfId="0" applyNumberFormat="1" applyFont="1" applyFill="1" applyAlignment="1">
      <alignment horizontal="left" vertical="center"/>
    </xf>
    <xf numFmtId="0" fontId="69" fillId="0" borderId="57" xfId="0" applyNumberFormat="1" applyFont="1" applyFill="1" applyBorder="1" applyAlignment="1" applyProtection="1">
      <alignment horizontal="centerContinuous" vertical="center"/>
      <protection locked="0" hidden="1"/>
    </xf>
    <xf numFmtId="0" fontId="67" fillId="0" borderId="57" xfId="0" applyNumberFormat="1" applyFont="1" applyFill="1" applyBorder="1" applyAlignment="1" applyProtection="1">
      <alignment horizontal="centerContinuous" vertical="center"/>
      <protection locked="0" hidden="1"/>
    </xf>
    <xf numFmtId="0" fontId="74" fillId="0" borderId="57" xfId="0" applyNumberFormat="1" applyFont="1" applyFill="1" applyBorder="1" applyAlignment="1" applyProtection="1">
      <alignment horizontal="centerContinuous" vertical="center"/>
      <protection locked="0" hidden="1"/>
    </xf>
    <xf numFmtId="0" fontId="51" fillId="0" borderId="57" xfId="0" applyNumberFormat="1" applyFont="1" applyBorder="1" applyAlignment="1" applyProtection="1">
      <alignment vertical="center"/>
      <protection locked="0" hidden="1"/>
    </xf>
    <xf numFmtId="0" fontId="51" fillId="0" borderId="57" xfId="0" applyNumberFormat="1" applyFont="1" applyBorder="1" applyAlignment="1" applyProtection="1">
      <alignment horizontal="center" vertical="center" wrapText="1"/>
      <protection locked="0" hidden="1"/>
    </xf>
    <xf numFmtId="0" fontId="72" fillId="0" borderId="57" xfId="0" applyNumberFormat="1" applyFont="1" applyBorder="1" applyAlignment="1" applyProtection="1">
      <alignment horizontal="center" vertical="center"/>
      <protection locked="0" hidden="1"/>
    </xf>
    <xf numFmtId="0" fontId="75" fillId="21" borderId="0" xfId="0" applyNumberFormat="1" applyFont="1" applyFill="1" applyBorder="1" applyAlignment="1">
      <alignment horizontal="left" vertical="center"/>
    </xf>
    <xf numFmtId="0" fontId="51" fillId="21" borderId="0" xfId="0" applyNumberFormat="1" applyFont="1" applyFill="1" applyBorder="1" applyAlignment="1">
      <alignment vertical="center"/>
    </xf>
    <xf numFmtId="0" fontId="72" fillId="21" borderId="0" xfId="0" applyNumberFormat="1" applyFont="1" applyFill="1" applyBorder="1" applyAlignment="1">
      <alignment horizontal="center" vertical="center"/>
    </xf>
    <xf numFmtId="0" fontId="51" fillId="12" borderId="0" xfId="0" applyNumberFormat="1" applyFont="1" applyFill="1" applyBorder="1" applyAlignment="1" applyProtection="1">
      <alignment vertical="center"/>
      <protection locked="0" hidden="1"/>
    </xf>
    <xf numFmtId="0" fontId="51" fillId="12" borderId="0" xfId="0" applyNumberFormat="1" applyFont="1" applyFill="1" applyBorder="1" applyAlignment="1" applyProtection="1">
      <alignment horizontal="center" vertical="center" wrapText="1"/>
      <protection locked="0" hidden="1"/>
    </xf>
    <xf numFmtId="0" fontId="72" fillId="12" borderId="0" xfId="0" applyNumberFormat="1" applyFont="1" applyFill="1" applyBorder="1" applyAlignment="1" applyProtection="1">
      <alignment horizontal="center" vertical="center"/>
      <protection locked="0" hidden="1"/>
    </xf>
    <xf numFmtId="0" fontId="52" fillId="0" borderId="57" xfId="0" applyNumberFormat="1" applyFont="1" applyFill="1" applyBorder="1" applyAlignment="1">
      <alignment horizontal="left" vertical="center"/>
    </xf>
    <xf numFmtId="0" fontId="51" fillId="0" borderId="57" xfId="0" applyNumberFormat="1" applyFont="1" applyFill="1" applyBorder="1" applyAlignment="1">
      <alignment vertical="center"/>
    </xf>
    <xf numFmtId="0" fontId="72" fillId="0" borderId="57" xfId="0" applyNumberFormat="1" applyFont="1" applyFill="1" applyBorder="1" applyAlignment="1">
      <alignment horizontal="center" vertical="center"/>
    </xf>
    <xf numFmtId="0" fontId="51" fillId="0" borderId="0" xfId="0" applyNumberFormat="1" applyFont="1" applyFill="1" applyAlignment="1" applyProtection="1">
      <alignment vertical="center"/>
      <protection locked="0" hidden="1"/>
    </xf>
    <xf numFmtId="0" fontId="51" fillId="0" borderId="0" xfId="0" applyNumberFormat="1" applyFont="1" applyFill="1" applyAlignment="1">
      <alignment vertical="center"/>
    </xf>
    <xf numFmtId="0" fontId="76" fillId="0" borderId="0" xfId="0" applyNumberFormat="1" applyFont="1"/>
    <xf numFmtId="0" fontId="51" fillId="0" borderId="0" xfId="0" applyNumberFormat="1" applyFont="1" applyAlignment="1" applyProtection="1">
      <alignment horizontal="justify" vertical="center" wrapText="1"/>
      <protection locked="0" hidden="1"/>
    </xf>
    <xf numFmtId="0" fontId="51" fillId="0" borderId="0" xfId="0" applyNumberFormat="1" applyFont="1" applyAlignment="1">
      <alignment horizontal="justify" vertical="center" wrapText="1"/>
    </xf>
    <xf numFmtId="0" fontId="77" fillId="6" borderId="0" xfId="0" applyNumberFormat="1" applyFont="1" applyFill="1" applyBorder="1" applyAlignment="1">
      <alignment vertical="center"/>
    </xf>
    <xf numFmtId="0" fontId="51" fillId="6" borderId="0" xfId="0" applyNumberFormat="1" applyFont="1" applyFill="1" applyBorder="1" applyAlignment="1">
      <alignment vertical="center"/>
    </xf>
    <xf numFmtId="0" fontId="72" fillId="6" borderId="0" xfId="0" applyNumberFormat="1" applyFont="1" applyFill="1" applyBorder="1" applyAlignment="1">
      <alignment horizontal="center" vertical="center"/>
    </xf>
    <xf numFmtId="0" fontId="51" fillId="0" borderId="0" xfId="0" applyNumberFormat="1" applyFont="1" applyAlignment="1" applyProtection="1">
      <alignment horizontal="center" vertical="center"/>
      <protection locked="0" hidden="1"/>
    </xf>
    <xf numFmtId="0" fontId="51" fillId="0" borderId="0" xfId="0" applyNumberFormat="1" applyFont="1" applyAlignment="1">
      <alignment horizontal="center" vertical="center"/>
    </xf>
    <xf numFmtId="0" fontId="72" fillId="0" borderId="57" xfId="0" applyNumberFormat="1" applyFont="1" applyBorder="1" applyAlignment="1">
      <alignment horizontal="center" vertical="center"/>
    </xf>
    <xf numFmtId="0" fontId="51" fillId="0" borderId="0" xfId="0" applyNumberFormat="1" applyFont="1" applyAlignment="1">
      <alignment vertical="center" wrapText="1"/>
    </xf>
    <xf numFmtId="0" fontId="51" fillId="0" borderId="0" xfId="0" applyNumberFormat="1" applyFont="1" applyAlignment="1">
      <alignment horizontal="center" vertical="center" wrapText="1"/>
    </xf>
    <xf numFmtId="0" fontId="51" fillId="0" borderId="63" xfId="0" applyNumberFormat="1" applyFont="1" applyBorder="1" applyAlignment="1">
      <alignment horizontal="left" vertical="center"/>
    </xf>
    <xf numFmtId="0" fontId="51" fillId="0" borderId="63" xfId="0" applyNumberFormat="1" applyFont="1" applyBorder="1" applyAlignment="1">
      <alignment vertical="center"/>
    </xf>
    <xf numFmtId="14" fontId="51" fillId="0" borderId="62" xfId="0" applyNumberFormat="1" applyFont="1" applyBorder="1" applyAlignment="1">
      <alignment horizontal="center" vertical="center" wrapText="1"/>
    </xf>
    <xf numFmtId="0" fontId="72" fillId="23" borderId="57" xfId="60" applyNumberFormat="1" applyFont="1" applyFill="1" applyBorder="1" applyAlignment="1" applyProtection="1">
      <alignment horizontal="left" vertical="center"/>
      <protection locked="0" hidden="1"/>
    </xf>
    <xf numFmtId="0" fontId="72" fillId="23" borderId="57" xfId="60" applyNumberFormat="1" applyFont="1" applyFill="1" applyBorder="1" applyAlignment="1" applyProtection="1">
      <alignment horizontal="left" vertical="center" wrapText="1"/>
      <protection locked="0" hidden="1"/>
    </xf>
    <xf numFmtId="0" fontId="51" fillId="12" borderId="57" xfId="60" applyNumberFormat="1" applyFont="1" applyFill="1" applyBorder="1" applyAlignment="1" applyProtection="1">
      <alignment horizontal="left" vertical="center" wrapText="1"/>
      <protection locked="0" hidden="1"/>
    </xf>
    <xf numFmtId="0" fontId="51" fillId="0" borderId="0" xfId="0" applyNumberFormat="1" applyFont="1" applyAlignment="1" applyProtection="1">
      <alignment vertical="center" wrapText="1"/>
      <protection locked="0" hidden="1"/>
    </xf>
    <xf numFmtId="165" fontId="0" fillId="0" borderId="0" xfId="0" applyAlignment="1">
      <alignment wrapText="1"/>
    </xf>
    <xf numFmtId="0" fontId="52" fillId="0" borderId="57" xfId="0" applyNumberFormat="1" applyFont="1" applyBorder="1" applyAlignment="1">
      <alignment vertical="center" wrapText="1"/>
    </xf>
    <xf numFmtId="0" fontId="52" fillId="0" borderId="57" xfId="0" applyNumberFormat="1" applyFont="1" applyBorder="1" applyAlignment="1">
      <alignment vertical="center" wrapText="1"/>
    </xf>
    <xf numFmtId="0" fontId="52" fillId="0" borderId="57" xfId="0" applyNumberFormat="1" applyFont="1" applyBorder="1" applyAlignment="1">
      <alignment vertical="center" wrapText="1"/>
    </xf>
    <xf numFmtId="0" fontId="51" fillId="12" borderId="57" xfId="19" applyNumberFormat="1" applyFont="1" applyFill="1" applyBorder="1" applyAlignment="1">
      <alignment horizontal="center" vertical="center" wrapText="1"/>
    </xf>
    <xf numFmtId="0" fontId="52" fillId="0" borderId="57" xfId="0" applyNumberFormat="1" applyFont="1" applyBorder="1" applyAlignment="1">
      <alignment vertical="center" wrapText="1"/>
    </xf>
    <xf numFmtId="0" fontId="54" fillId="17" borderId="96" xfId="7" applyFont="1" applyFill="1" applyBorder="1" applyAlignment="1">
      <alignment horizontal="center" vertical="center" wrapText="1"/>
    </xf>
    <xf numFmtId="0" fontId="55" fillId="19" borderId="20" xfId="7" applyFont="1" applyFill="1" applyBorder="1" applyAlignment="1">
      <alignment horizontal="justify" vertical="center" wrapText="1"/>
    </xf>
    <xf numFmtId="172" fontId="55" fillId="0" borderId="26" xfId="7" applyNumberFormat="1" applyFont="1" applyBorder="1" applyAlignment="1">
      <alignment horizontal="center" vertical="center"/>
    </xf>
    <xf numFmtId="0" fontId="55" fillId="19" borderId="26" xfId="7" applyFont="1" applyFill="1" applyBorder="1" applyAlignment="1">
      <alignment horizontal="center" vertical="center" wrapText="1"/>
    </xf>
    <xf numFmtId="172" fontId="55" fillId="0" borderId="22" xfId="7" applyNumberFormat="1" applyFont="1" applyBorder="1" applyAlignment="1">
      <alignment horizontal="center" vertical="center"/>
    </xf>
    <xf numFmtId="172" fontId="54" fillId="42" borderId="78" xfId="7" applyNumberFormat="1" applyFont="1" applyFill="1" applyBorder="1" applyAlignment="1">
      <alignment horizontal="center" vertical="center"/>
    </xf>
    <xf numFmtId="172" fontId="54" fillId="43" borderId="89" xfId="7" applyNumberFormat="1" applyFont="1" applyFill="1" applyBorder="1" applyAlignment="1">
      <alignment horizontal="center" vertical="center"/>
    </xf>
    <xf numFmtId="172" fontId="54" fillId="10" borderId="88" xfId="7" applyNumberFormat="1" applyFont="1" applyFill="1" applyBorder="1" applyAlignment="1">
      <alignment horizontal="center" vertical="center"/>
    </xf>
    <xf numFmtId="178" fontId="52" fillId="10" borderId="88" xfId="9" applyNumberFormat="1" applyFont="1" applyFill="1" applyBorder="1" applyAlignment="1">
      <alignment horizontal="center" vertical="center" wrapText="1"/>
    </xf>
    <xf numFmtId="172" fontId="55" fillId="43" borderId="89" xfId="7" applyNumberFormat="1" applyFont="1" applyFill="1" applyBorder="1" applyAlignment="1">
      <alignment horizontal="center" vertical="center"/>
    </xf>
    <xf numFmtId="178" fontId="51" fillId="43" borderId="88" xfId="9" applyNumberFormat="1" applyFont="1" applyFill="1" applyBorder="1" applyAlignment="1">
      <alignment horizontal="center" vertical="center" wrapText="1"/>
    </xf>
    <xf numFmtId="0" fontId="51" fillId="0" borderId="0" xfId="6" applyFont="1" applyBorder="1" applyAlignment="1">
      <alignment vertical="center"/>
    </xf>
    <xf numFmtId="166" fontId="52" fillId="0" borderId="0" xfId="6" applyNumberFormat="1" applyFont="1" applyBorder="1" applyAlignment="1">
      <alignment vertical="center"/>
    </xf>
    <xf numFmtId="0" fontId="52" fillId="0" borderId="0" xfId="6" applyFont="1" applyBorder="1" applyAlignment="1">
      <alignment vertical="center"/>
    </xf>
    <xf numFmtId="0" fontId="51" fillId="31" borderId="0" xfId="6" applyFont="1" applyFill="1" applyAlignment="1">
      <alignment vertical="center"/>
    </xf>
    <xf numFmtId="0" fontId="51" fillId="31" borderId="0" xfId="6" applyFont="1" applyFill="1" applyAlignment="1">
      <alignment horizontal="right" vertical="center"/>
    </xf>
    <xf numFmtId="172" fontId="96" fillId="31" borderId="89" xfId="7" applyNumberFormat="1" applyFont="1" applyFill="1" applyBorder="1" applyAlignment="1">
      <alignment horizontal="center" vertical="center"/>
    </xf>
    <xf numFmtId="178" fontId="89" fillId="31" borderId="88" xfId="9" applyNumberFormat="1" applyFont="1" applyFill="1" applyBorder="1" applyAlignment="1">
      <alignment horizontal="center" vertical="center" wrapText="1"/>
    </xf>
    <xf numFmtId="178" fontId="51" fillId="0" borderId="11" xfId="9" applyNumberFormat="1" applyFont="1" applyFill="1" applyBorder="1" applyAlignment="1">
      <alignment horizontal="center" vertical="center" wrapText="1"/>
    </xf>
    <xf numFmtId="9" fontId="51" fillId="28" borderId="70" xfId="10" applyFont="1" applyFill="1" applyBorder="1" applyAlignment="1">
      <alignment vertical="center"/>
    </xf>
    <xf numFmtId="0" fontId="55" fillId="19" borderId="12" xfId="7" applyFont="1" applyFill="1" applyBorder="1" applyAlignment="1">
      <alignment horizontal="center" vertical="center" wrapText="1"/>
    </xf>
    <xf numFmtId="0" fontId="55" fillId="19" borderId="81" xfId="7" applyFont="1" applyFill="1" applyBorder="1" applyAlignment="1">
      <alignment horizontal="center" vertical="center" wrapText="1"/>
    </xf>
    <xf numFmtId="0" fontId="55" fillId="19" borderId="11" xfId="7" applyFont="1" applyFill="1" applyBorder="1" applyAlignment="1">
      <alignment horizontal="center" vertical="center" wrapText="1"/>
    </xf>
    <xf numFmtId="0" fontId="55" fillId="19" borderId="8" xfId="7" applyFont="1" applyFill="1" applyBorder="1" applyAlignment="1">
      <alignment horizontal="justify" vertical="center" wrapText="1"/>
    </xf>
    <xf numFmtId="0" fontId="53" fillId="17" borderId="58" xfId="7" applyFont="1" applyFill="1" applyBorder="1" applyAlignment="1">
      <alignment horizontal="left" vertical="center" wrapText="1"/>
    </xf>
    <xf numFmtId="0" fontId="56" fillId="0" borderId="4" xfId="7" applyFont="1" applyBorder="1" applyAlignment="1">
      <alignment horizontal="justify" vertical="center" wrapText="1"/>
    </xf>
    <xf numFmtId="0" fontId="55" fillId="19" borderId="4" xfId="7" applyFont="1" applyFill="1" applyBorder="1" applyAlignment="1">
      <alignment horizontal="justify" vertical="center" wrapText="1"/>
    </xf>
    <xf numFmtId="172" fontId="55" fillId="0" borderId="4" xfId="7" applyNumberFormat="1" applyFont="1" applyBorder="1" applyAlignment="1">
      <alignment horizontal="center" vertical="center"/>
    </xf>
    <xf numFmtId="173" fontId="51" fillId="0" borderId="103" xfId="9" applyNumberFormat="1" applyFont="1" applyFill="1" applyBorder="1" applyAlignment="1">
      <alignment horizontal="center" vertical="center" wrapText="1"/>
    </xf>
    <xf numFmtId="9" fontId="51" fillId="28" borderId="65" xfId="10" applyFont="1" applyFill="1" applyBorder="1" applyAlignment="1">
      <alignment vertical="center"/>
    </xf>
    <xf numFmtId="172" fontId="55" fillId="42" borderId="114" xfId="7" applyNumberFormat="1" applyFont="1" applyFill="1" applyBorder="1" applyAlignment="1">
      <alignment horizontal="center" vertical="center"/>
    </xf>
    <xf numFmtId="178" fontId="51" fillId="42" borderId="114" xfId="9" applyNumberFormat="1" applyFont="1" applyFill="1" applyBorder="1" applyAlignment="1">
      <alignment horizontal="center" vertical="center" wrapText="1"/>
    </xf>
    <xf numFmtId="9" fontId="51" fillId="28" borderId="79" xfId="10" applyFont="1" applyFill="1" applyBorder="1" applyAlignment="1">
      <alignment vertical="center"/>
    </xf>
    <xf numFmtId="165" fontId="83" fillId="21" borderId="0" xfId="0" applyFont="1" applyFill="1" applyAlignment="1">
      <alignment horizontal="left" vertical="center" wrapText="1"/>
    </xf>
    <xf numFmtId="165" fontId="85" fillId="27" borderId="0" xfId="0" applyFont="1" applyFill="1" applyAlignment="1">
      <alignment horizontal="left" vertical="center" wrapText="1"/>
    </xf>
    <xf numFmtId="165" fontId="83" fillId="35" borderId="0" xfId="0" applyFont="1" applyFill="1" applyAlignment="1">
      <alignment horizontal="left" vertical="center" wrapText="1"/>
    </xf>
    <xf numFmtId="165" fontId="86" fillId="0" borderId="0" xfId="0" applyFont="1" applyAlignment="1">
      <alignment vertical="center" wrapText="1"/>
    </xf>
    <xf numFmtId="165" fontId="86" fillId="0" borderId="0" xfId="0" applyFont="1" applyAlignment="1">
      <alignment horizontal="center" vertical="center" wrapText="1"/>
    </xf>
    <xf numFmtId="0" fontId="51" fillId="36" borderId="89" xfId="0" applyNumberFormat="1" applyFont="1" applyFill="1" applyBorder="1" applyAlignment="1">
      <alignment horizontal="center" vertical="center"/>
    </xf>
    <xf numFmtId="0" fontId="51" fillId="12" borderId="2" xfId="0" applyNumberFormat="1" applyFont="1" applyFill="1" applyBorder="1" applyAlignment="1">
      <alignment horizontal="center" vertical="center"/>
    </xf>
    <xf numFmtId="0" fontId="51" fillId="12" borderId="90" xfId="0" applyNumberFormat="1" applyFont="1" applyFill="1" applyBorder="1" applyAlignment="1">
      <alignment horizontal="center" vertical="center"/>
    </xf>
    <xf numFmtId="0" fontId="51" fillId="0" borderId="117" xfId="0" applyNumberFormat="1" applyFont="1" applyBorder="1" applyAlignment="1">
      <alignment vertical="center"/>
    </xf>
    <xf numFmtId="0" fontId="51" fillId="0" borderId="62" xfId="0" applyNumberFormat="1" applyFont="1" applyBorder="1" applyAlignment="1">
      <alignment horizontal="right" vertical="center"/>
    </xf>
    <xf numFmtId="0" fontId="51" fillId="36" borderId="63" xfId="0" applyNumberFormat="1" applyFont="1" applyFill="1" applyBorder="1" applyAlignment="1">
      <alignment vertical="center"/>
    </xf>
    <xf numFmtId="0" fontId="51" fillId="36" borderId="117" xfId="0" applyNumberFormat="1" applyFont="1" applyFill="1" applyBorder="1" applyAlignment="1">
      <alignment vertical="center"/>
    </xf>
    <xf numFmtId="0" fontId="80" fillId="36" borderId="63" xfId="0" applyNumberFormat="1" applyFont="1" applyFill="1" applyBorder="1" applyAlignment="1">
      <alignment horizontal="left" vertical="center"/>
    </xf>
    <xf numFmtId="0" fontId="80" fillId="33" borderId="63" xfId="0" applyNumberFormat="1" applyFont="1" applyFill="1" applyBorder="1" applyAlignment="1">
      <alignment horizontal="left" vertical="center"/>
    </xf>
    <xf numFmtId="0" fontId="51" fillId="33" borderId="63" xfId="0" applyNumberFormat="1" applyFont="1" applyFill="1" applyBorder="1" applyAlignment="1">
      <alignment vertical="center"/>
    </xf>
    <xf numFmtId="0" fontId="51" fillId="33" borderId="117" xfId="0" applyNumberFormat="1" applyFont="1" applyFill="1" applyBorder="1" applyAlignment="1">
      <alignment vertical="center"/>
    </xf>
    <xf numFmtId="0" fontId="80" fillId="32" borderId="63" xfId="0" applyNumberFormat="1" applyFont="1" applyFill="1" applyBorder="1" applyAlignment="1">
      <alignment horizontal="left" vertical="center"/>
    </xf>
    <xf numFmtId="0" fontId="51" fillId="32" borderId="63" xfId="0" applyNumberFormat="1" applyFont="1" applyFill="1" applyBorder="1" applyAlignment="1">
      <alignment vertical="center"/>
    </xf>
    <xf numFmtId="0" fontId="51" fillId="32" borderId="117" xfId="0" applyNumberFormat="1" applyFont="1" applyFill="1" applyBorder="1" applyAlignment="1">
      <alignment vertical="center"/>
    </xf>
    <xf numFmtId="0" fontId="80" fillId="27" borderId="63" xfId="0" applyNumberFormat="1" applyFont="1" applyFill="1" applyBorder="1" applyAlignment="1">
      <alignment horizontal="left" vertical="center"/>
    </xf>
    <xf numFmtId="0" fontId="51" fillId="27" borderId="63" xfId="0" applyNumberFormat="1" applyFont="1" applyFill="1" applyBorder="1" applyAlignment="1">
      <alignment vertical="center"/>
    </xf>
    <xf numFmtId="0" fontId="51" fillId="27" borderId="117" xfId="0" applyNumberFormat="1" applyFont="1" applyFill="1" applyBorder="1" applyAlignment="1">
      <alignment vertical="center"/>
    </xf>
    <xf numFmtId="0" fontId="80" fillId="37" borderId="63" xfId="0" applyNumberFormat="1" applyFont="1" applyFill="1" applyBorder="1" applyAlignment="1">
      <alignment horizontal="left" vertical="center"/>
    </xf>
    <xf numFmtId="0" fontId="51" fillId="37" borderId="63" xfId="0" applyNumberFormat="1" applyFont="1" applyFill="1" applyBorder="1" applyAlignment="1">
      <alignment vertical="center"/>
    </xf>
    <xf numFmtId="0" fontId="51" fillId="37" borderId="117" xfId="0" applyNumberFormat="1" applyFont="1" applyFill="1" applyBorder="1" applyAlignment="1">
      <alignment vertical="center"/>
    </xf>
    <xf numFmtId="0" fontId="80" fillId="35" borderId="63" xfId="0" applyNumberFormat="1" applyFont="1" applyFill="1" applyBorder="1" applyAlignment="1">
      <alignment horizontal="left" vertical="center"/>
    </xf>
    <xf numFmtId="0" fontId="51" fillId="35" borderId="63" xfId="0" applyNumberFormat="1" applyFont="1" applyFill="1" applyBorder="1" applyAlignment="1">
      <alignment vertical="center"/>
    </xf>
    <xf numFmtId="0" fontId="51" fillId="35" borderId="117" xfId="0" applyNumberFormat="1" applyFont="1" applyFill="1" applyBorder="1" applyAlignment="1">
      <alignment vertical="center"/>
    </xf>
    <xf numFmtId="0" fontId="80" fillId="21" borderId="63" xfId="0" applyNumberFormat="1" applyFont="1" applyFill="1" applyBorder="1" applyAlignment="1">
      <alignment horizontal="left" vertical="center"/>
    </xf>
    <xf numFmtId="0" fontId="51" fillId="21" borderId="63" xfId="0" applyNumberFormat="1" applyFont="1" applyFill="1" applyBorder="1" applyAlignment="1">
      <alignment vertical="center"/>
    </xf>
    <xf numFmtId="0" fontId="51" fillId="21" borderId="117" xfId="0" applyNumberFormat="1" applyFont="1" applyFill="1" applyBorder="1" applyAlignment="1">
      <alignment vertical="center"/>
    </xf>
    <xf numFmtId="0" fontId="51" fillId="32" borderId="0" xfId="0" applyNumberFormat="1" applyFont="1" applyFill="1" applyAlignment="1">
      <alignment horizontal="left" vertical="center"/>
    </xf>
    <xf numFmtId="0" fontId="51" fillId="32" borderId="0" xfId="0" applyNumberFormat="1" applyFont="1" applyFill="1" applyAlignment="1">
      <alignment vertical="center"/>
    </xf>
    <xf numFmtId="0" fontId="80" fillId="34" borderId="63" xfId="0" applyNumberFormat="1" applyFont="1" applyFill="1" applyBorder="1" applyAlignment="1">
      <alignment horizontal="left" vertical="center"/>
    </xf>
    <xf numFmtId="0" fontId="51" fillId="34" borderId="63" xfId="0" applyNumberFormat="1" applyFont="1" applyFill="1" applyBorder="1" applyAlignment="1">
      <alignment vertical="center"/>
    </xf>
    <xf numFmtId="0" fontId="51" fillId="34" borderId="117" xfId="0" applyNumberFormat="1" applyFont="1" applyFill="1" applyBorder="1" applyAlignment="1">
      <alignment vertical="center"/>
    </xf>
    <xf numFmtId="165" fontId="51" fillId="30" borderId="0" xfId="0" applyFont="1" applyFill="1" applyAlignment="1">
      <alignment vertical="center"/>
    </xf>
    <xf numFmtId="165" fontId="70" fillId="0" borderId="0" xfId="0" applyFont="1" applyAlignment="1">
      <alignment horizontal="left" vertical="center"/>
    </xf>
    <xf numFmtId="165" fontId="51" fillId="0" borderId="0" xfId="0" applyFont="1" applyAlignment="1">
      <alignment horizontal="left" vertical="center"/>
    </xf>
    <xf numFmtId="0" fontId="51" fillId="12" borderId="90" xfId="0" applyNumberFormat="1" applyFont="1" applyFill="1" applyBorder="1" applyAlignment="1">
      <alignment horizontal="left" vertical="center"/>
    </xf>
    <xf numFmtId="0" fontId="51" fillId="36" borderId="89" xfId="0" applyNumberFormat="1" applyFont="1" applyFill="1" applyBorder="1" applyAlignment="1">
      <alignment horizontal="left" vertical="center"/>
    </xf>
    <xf numFmtId="0" fontId="51" fillId="36" borderId="18" xfId="0" applyNumberFormat="1" applyFont="1" applyFill="1" applyBorder="1" applyAlignment="1">
      <alignment horizontal="left" vertical="center"/>
    </xf>
    <xf numFmtId="0" fontId="51" fillId="33" borderId="89" xfId="0" applyNumberFormat="1" applyFont="1" applyFill="1" applyBorder="1" applyAlignment="1">
      <alignment horizontal="left" vertical="center" wrapText="1"/>
    </xf>
    <xf numFmtId="0" fontId="51" fillId="27" borderId="89" xfId="0" applyNumberFormat="1" applyFont="1" applyFill="1" applyBorder="1" applyAlignment="1">
      <alignment horizontal="left" vertical="center"/>
    </xf>
    <xf numFmtId="0" fontId="51" fillId="37" borderId="89" xfId="0" applyNumberFormat="1" applyFont="1" applyFill="1" applyBorder="1" applyAlignment="1">
      <alignment horizontal="left" vertical="center"/>
    </xf>
    <xf numFmtId="0" fontId="51" fillId="35" borderId="89" xfId="0" applyNumberFormat="1" applyFont="1" applyFill="1" applyBorder="1" applyAlignment="1">
      <alignment horizontal="left" vertical="center"/>
    </xf>
    <xf numFmtId="0" fontId="51" fillId="21" borderId="89" xfId="0" applyNumberFormat="1" applyFont="1" applyFill="1" applyBorder="1" applyAlignment="1">
      <alignment horizontal="left" vertical="center"/>
    </xf>
    <xf numFmtId="0" fontId="51" fillId="32" borderId="89" xfId="0" applyNumberFormat="1" applyFont="1" applyFill="1" applyBorder="1" applyAlignment="1">
      <alignment horizontal="left" vertical="center"/>
    </xf>
    <xf numFmtId="0" fontId="51" fillId="34" borderId="89" xfId="0" applyNumberFormat="1" applyFont="1" applyFill="1" applyBorder="1" applyAlignment="1">
      <alignment horizontal="left" vertical="center"/>
    </xf>
    <xf numFmtId="0" fontId="51" fillId="0" borderId="74" xfId="0" applyNumberFormat="1" applyFont="1" applyBorder="1" applyAlignment="1">
      <alignment horizontal="left" vertical="center"/>
    </xf>
    <xf numFmtId="0" fontId="57" fillId="30" borderId="75" xfId="0" applyNumberFormat="1" applyFont="1" applyFill="1" applyBorder="1" applyAlignment="1">
      <alignment vertical="center" wrapText="1"/>
    </xf>
    <xf numFmtId="0" fontId="57" fillId="30" borderId="75" xfId="0" applyNumberFormat="1" applyFont="1" applyFill="1" applyBorder="1" applyAlignment="1">
      <alignment horizontal="left" vertical="center"/>
    </xf>
    <xf numFmtId="0" fontId="51" fillId="30" borderId="75" xfId="0" applyNumberFormat="1" applyFont="1" applyFill="1" applyBorder="1" applyAlignment="1">
      <alignment vertical="center"/>
    </xf>
    <xf numFmtId="0" fontId="57" fillId="30" borderId="75" xfId="0" applyNumberFormat="1" applyFont="1" applyFill="1" applyBorder="1" applyAlignment="1">
      <alignment horizontal="center" vertical="center"/>
    </xf>
    <xf numFmtId="168" fontId="57" fillId="30" borderId="75" xfId="59" applyNumberFormat="1" applyFont="1" applyFill="1" applyBorder="1" applyAlignment="1">
      <alignment horizontal="center" vertical="center"/>
    </xf>
    <xf numFmtId="0" fontId="51" fillId="0" borderId="85" xfId="0" applyNumberFormat="1" applyFont="1" applyBorder="1" applyAlignment="1">
      <alignment horizontal="left" vertical="center"/>
    </xf>
    <xf numFmtId="0" fontId="57" fillId="30" borderId="0" xfId="0" applyNumberFormat="1" applyFont="1" applyFill="1" applyBorder="1" applyAlignment="1">
      <alignment vertical="center" wrapText="1"/>
    </xf>
    <xf numFmtId="0" fontId="51" fillId="30" borderId="0" xfId="0" applyNumberFormat="1" applyFont="1" applyFill="1" applyBorder="1" applyAlignment="1">
      <alignment vertical="center"/>
    </xf>
    <xf numFmtId="0" fontId="57" fillId="30" borderId="0" xfId="0" applyNumberFormat="1" applyFont="1" applyFill="1" applyBorder="1" applyAlignment="1">
      <alignment vertical="center"/>
    </xf>
    <xf numFmtId="0" fontId="57" fillId="30" borderId="0" xfId="0" applyNumberFormat="1" applyFont="1" applyFill="1" applyBorder="1" applyAlignment="1">
      <alignment horizontal="center" vertical="center"/>
    </xf>
    <xf numFmtId="168" fontId="57" fillId="30" borderId="0" xfId="59" applyNumberFormat="1" applyFont="1" applyFill="1" applyBorder="1" applyAlignment="1">
      <alignment horizontal="center" vertical="center"/>
    </xf>
    <xf numFmtId="0" fontId="51" fillId="0" borderId="80" xfId="0" applyNumberFormat="1" applyFont="1" applyBorder="1" applyAlignment="1">
      <alignment horizontal="left" vertical="center"/>
    </xf>
    <xf numFmtId="0" fontId="58" fillId="30" borderId="23" xfId="0" applyNumberFormat="1" applyFont="1" applyFill="1" applyBorder="1" applyAlignment="1">
      <alignment vertical="center" wrapText="1"/>
    </xf>
    <xf numFmtId="0" fontId="57" fillId="30" borderId="23" xfId="0" applyNumberFormat="1" applyFont="1" applyFill="1" applyBorder="1" applyAlignment="1">
      <alignment vertical="center" wrapText="1"/>
    </xf>
    <xf numFmtId="0" fontId="51" fillId="30" borderId="23" xfId="0" applyNumberFormat="1" applyFont="1" applyFill="1" applyBorder="1" applyAlignment="1">
      <alignment vertical="center"/>
    </xf>
    <xf numFmtId="0" fontId="57" fillId="30" borderId="23" xfId="0" applyNumberFormat="1" applyFont="1" applyFill="1" applyBorder="1" applyAlignment="1">
      <alignment vertical="center"/>
    </xf>
    <xf numFmtId="168" fontId="57" fillId="30" borderId="23" xfId="59" applyNumberFormat="1" applyFont="1" applyFill="1" applyBorder="1" applyAlignment="1">
      <alignment horizontal="center" vertical="center"/>
    </xf>
    <xf numFmtId="0" fontId="53" fillId="30" borderId="23" xfId="0" applyNumberFormat="1" applyFont="1" applyFill="1" applyBorder="1" applyAlignment="1">
      <alignment vertical="center"/>
    </xf>
    <xf numFmtId="0" fontId="59" fillId="10" borderId="79" xfId="0" applyNumberFormat="1" applyFont="1" applyFill="1" applyBorder="1" applyAlignment="1">
      <alignment horizontal="center" vertical="center"/>
    </xf>
    <xf numFmtId="0" fontId="61" fillId="12" borderId="90" xfId="0" applyNumberFormat="1" applyFont="1" applyFill="1" applyBorder="1" applyAlignment="1">
      <alignment vertical="center" wrapText="1"/>
    </xf>
    <xf numFmtId="0" fontId="52" fillId="12" borderId="90" xfId="0" applyNumberFormat="1" applyFont="1" applyFill="1" applyBorder="1" applyAlignment="1">
      <alignment horizontal="center" vertical="center"/>
    </xf>
    <xf numFmtId="0" fontId="51" fillId="12" borderId="0" xfId="0" applyNumberFormat="1" applyFont="1" applyFill="1" applyAlignment="1">
      <alignment vertical="center"/>
    </xf>
    <xf numFmtId="0" fontId="51" fillId="0" borderId="7" xfId="0" applyNumberFormat="1" applyFont="1" applyBorder="1" applyAlignment="1">
      <alignment vertical="center" wrapText="1"/>
    </xf>
    <xf numFmtId="0" fontId="51" fillId="0" borderId="3" xfId="0" applyNumberFormat="1" applyFont="1" applyBorder="1" applyAlignment="1">
      <alignment horizontal="center" vertical="center"/>
    </xf>
    <xf numFmtId="0" fontId="51" fillId="0" borderId="7" xfId="0" applyNumberFormat="1" applyFont="1" applyBorder="1" applyAlignment="1">
      <alignment horizontal="center" vertical="center"/>
    </xf>
    <xf numFmtId="0" fontId="62" fillId="36" borderId="16" xfId="0" applyNumberFormat="1" applyFont="1" applyFill="1" applyBorder="1" applyAlignment="1">
      <alignment vertical="center" wrapText="1"/>
    </xf>
    <xf numFmtId="0" fontId="51" fillId="36" borderId="15" xfId="0" applyNumberFormat="1" applyFont="1" applyFill="1" applyBorder="1" applyAlignment="1">
      <alignment horizontal="center" vertical="center"/>
    </xf>
    <xf numFmtId="0" fontId="52" fillId="10" borderId="96" xfId="0" applyNumberFormat="1" applyFont="1" applyFill="1" applyBorder="1" applyAlignment="1">
      <alignment horizontal="center" vertical="center"/>
    </xf>
    <xf numFmtId="0" fontId="51" fillId="0" borderId="83" xfId="0" applyNumberFormat="1" applyFont="1" applyBorder="1" applyAlignment="1">
      <alignment vertical="center" wrapText="1"/>
    </xf>
    <xf numFmtId="0" fontId="51" fillId="0" borderId="92" xfId="0" applyNumberFormat="1" applyFont="1" applyBorder="1" applyAlignment="1">
      <alignment horizontal="center" vertical="center"/>
    </xf>
    <xf numFmtId="0" fontId="51" fillId="0" borderId="83" xfId="0" applyNumberFormat="1" applyFont="1" applyBorder="1" applyAlignment="1">
      <alignment horizontal="center" vertical="center"/>
    </xf>
    <xf numFmtId="0" fontId="51" fillId="0" borderId="17" xfId="0" applyNumberFormat="1" applyFont="1" applyBorder="1" applyAlignment="1">
      <alignment horizontal="center" vertical="center"/>
    </xf>
    <xf numFmtId="0" fontId="51" fillId="0" borderId="9" xfId="0" applyNumberFormat="1" applyFont="1" applyBorder="1" applyAlignment="1">
      <alignment vertical="center" wrapText="1"/>
    </xf>
    <xf numFmtId="0" fontId="51" fillId="0" borderId="9" xfId="0" applyNumberFormat="1" applyFont="1" applyBorder="1" applyAlignment="1">
      <alignment horizontal="center" vertical="center"/>
    </xf>
    <xf numFmtId="0" fontId="62" fillId="36" borderId="100" xfId="0" applyNumberFormat="1" applyFont="1" applyFill="1" applyBorder="1" applyAlignment="1">
      <alignment vertical="center" wrapText="1"/>
    </xf>
    <xf numFmtId="0" fontId="62" fillId="33" borderId="16" xfId="0" applyNumberFormat="1" applyFont="1" applyFill="1" applyBorder="1" applyAlignment="1">
      <alignment vertical="center" wrapText="1"/>
    </xf>
    <xf numFmtId="0" fontId="80" fillId="33" borderId="15" xfId="0" applyNumberFormat="1" applyFont="1" applyFill="1" applyBorder="1" applyAlignment="1">
      <alignment horizontal="center" vertical="center"/>
    </xf>
    <xf numFmtId="0" fontId="62" fillId="27" borderId="16" xfId="0" applyNumberFormat="1" applyFont="1" applyFill="1" applyBorder="1" applyAlignment="1">
      <alignment vertical="center" wrapText="1"/>
    </xf>
    <xf numFmtId="0" fontId="80" fillId="27" borderId="15" xfId="0" applyNumberFormat="1" applyFont="1" applyFill="1" applyBorder="1" applyAlignment="1">
      <alignment horizontal="center" vertical="center"/>
    </xf>
    <xf numFmtId="0" fontId="51" fillId="0" borderId="58" xfId="0" applyNumberFormat="1" applyFont="1" applyFill="1" applyBorder="1" applyAlignment="1">
      <alignment vertical="center" wrapText="1"/>
    </xf>
    <xf numFmtId="0" fontId="80" fillId="27" borderId="89" xfId="0" applyNumberFormat="1" applyFont="1" applyFill="1" applyBorder="1" applyAlignment="1">
      <alignment horizontal="left" vertical="center"/>
    </xf>
    <xf numFmtId="0" fontId="62" fillId="27" borderId="100" xfId="0" applyNumberFormat="1" applyFont="1" applyFill="1" applyBorder="1" applyAlignment="1">
      <alignment vertical="center" wrapText="1"/>
    </xf>
    <xf numFmtId="10" fontId="51" fillId="0" borderId="0" xfId="0" applyNumberFormat="1" applyFont="1" applyAlignment="1">
      <alignment vertical="center"/>
    </xf>
    <xf numFmtId="0" fontId="62" fillId="37" borderId="16" xfId="0" applyNumberFormat="1" applyFont="1" applyFill="1" applyBorder="1" applyAlignment="1">
      <alignment vertical="center" wrapText="1"/>
    </xf>
    <xf numFmtId="0" fontId="80" fillId="37" borderId="15" xfId="0" applyNumberFormat="1" applyFont="1" applyFill="1" applyBorder="1" applyAlignment="1">
      <alignment horizontal="center" vertical="center"/>
    </xf>
    <xf numFmtId="0" fontId="80" fillId="37" borderId="89" xfId="0" applyNumberFormat="1" applyFont="1" applyFill="1" applyBorder="1" applyAlignment="1">
      <alignment horizontal="left" vertical="center"/>
    </xf>
    <xf numFmtId="0" fontId="62" fillId="37" borderId="100" xfId="0" applyNumberFormat="1" applyFont="1" applyFill="1" applyBorder="1" applyAlignment="1">
      <alignment vertical="center" wrapText="1"/>
    </xf>
    <xf numFmtId="0" fontId="62" fillId="35" borderId="16" xfId="0" applyNumberFormat="1" applyFont="1" applyFill="1" applyBorder="1" applyAlignment="1">
      <alignment vertical="center" wrapText="1"/>
    </xf>
    <xf numFmtId="0" fontId="80" fillId="35" borderId="15" xfId="0" applyNumberFormat="1" applyFont="1" applyFill="1" applyBorder="1" applyAlignment="1">
      <alignment horizontal="center" vertical="center"/>
    </xf>
    <xf numFmtId="0" fontId="62" fillId="21" borderId="16" xfId="0" applyNumberFormat="1" applyFont="1" applyFill="1" applyBorder="1" applyAlignment="1">
      <alignment vertical="center" wrapText="1"/>
    </xf>
    <xf numFmtId="0" fontId="80" fillId="21" borderId="15" xfId="0" applyNumberFormat="1" applyFont="1" applyFill="1" applyBorder="1" applyAlignment="1">
      <alignment horizontal="center" vertical="center"/>
    </xf>
    <xf numFmtId="0" fontId="62" fillId="32" borderId="16" xfId="0" applyNumberFormat="1" applyFont="1" applyFill="1" applyBorder="1" applyAlignment="1">
      <alignment vertical="center" wrapText="1"/>
    </xf>
    <xf numFmtId="0" fontId="80" fillId="32" borderId="15" xfId="0" applyNumberFormat="1" applyFont="1" applyFill="1" applyBorder="1" applyAlignment="1">
      <alignment horizontal="center" vertical="center"/>
    </xf>
    <xf numFmtId="0" fontId="62" fillId="34" borderId="16" xfId="0" applyNumberFormat="1" applyFont="1" applyFill="1" applyBorder="1" applyAlignment="1">
      <alignment vertical="center" wrapText="1"/>
    </xf>
    <xf numFmtId="0" fontId="80" fillId="34" borderId="15" xfId="0" applyNumberFormat="1" applyFont="1" applyFill="1" applyBorder="1" applyAlignment="1">
      <alignment horizontal="center" vertical="center"/>
    </xf>
    <xf numFmtId="0" fontId="63" fillId="20" borderId="109" xfId="0" applyNumberFormat="1" applyFont="1" applyFill="1" applyBorder="1" applyAlignment="1">
      <alignment horizontal="left" vertical="center" wrapText="1"/>
    </xf>
    <xf numFmtId="0" fontId="60" fillId="20" borderId="104" xfId="0" applyNumberFormat="1" applyFont="1" applyFill="1" applyBorder="1" applyAlignment="1">
      <alignment horizontal="center" vertical="center"/>
    </xf>
    <xf numFmtId="0" fontId="51" fillId="12" borderId="105" xfId="0" applyNumberFormat="1" applyFont="1" applyFill="1" applyBorder="1" applyAlignment="1">
      <alignment horizontal="center" vertical="center"/>
    </xf>
    <xf numFmtId="0" fontId="51" fillId="36" borderId="115" xfId="0" applyNumberFormat="1" applyFont="1" applyFill="1" applyBorder="1" applyAlignment="1">
      <alignment horizontal="center" vertical="center"/>
    </xf>
    <xf numFmtId="0" fontId="51" fillId="0" borderId="102" xfId="0" applyNumberFormat="1" applyFont="1" applyBorder="1" applyAlignment="1">
      <alignment horizontal="center" vertical="center"/>
    </xf>
    <xf numFmtId="0" fontId="51" fillId="0" borderId="2" xfId="0" applyNumberFormat="1" applyFont="1" applyBorder="1" applyAlignment="1">
      <alignment horizontal="center" vertical="center"/>
    </xf>
    <xf numFmtId="0" fontId="51" fillId="0" borderId="5" xfId="0" applyNumberFormat="1" applyFont="1" applyBorder="1" applyAlignment="1">
      <alignment horizontal="center" vertical="center"/>
    </xf>
    <xf numFmtId="0" fontId="80" fillId="33" borderId="88" xfId="0" applyNumberFormat="1" applyFont="1" applyFill="1" applyBorder="1" applyAlignment="1">
      <alignment horizontal="center" vertical="center"/>
    </xf>
    <xf numFmtId="0" fontId="51" fillId="12" borderId="29" xfId="0" applyNumberFormat="1" applyFont="1" applyFill="1" applyBorder="1" applyAlignment="1">
      <alignment horizontal="center" vertical="center"/>
    </xf>
    <xf numFmtId="0" fontId="63" fillId="20" borderId="120" xfId="0" applyNumberFormat="1" applyFont="1" applyFill="1" applyBorder="1" applyAlignment="1">
      <alignment horizontal="center" vertical="center"/>
    </xf>
    <xf numFmtId="43" fontId="71" fillId="0" borderId="121" xfId="2" applyFont="1" applyBorder="1" applyAlignment="1">
      <alignment horizontal="center" vertical="center"/>
    </xf>
    <xf numFmtId="0" fontId="51" fillId="36" borderId="16" xfId="0" applyNumberFormat="1" applyFont="1" applyFill="1" applyBorder="1" applyAlignment="1">
      <alignment horizontal="center" vertical="center"/>
    </xf>
    <xf numFmtId="0" fontId="51" fillId="0" borderId="101" xfId="0" applyNumberFormat="1" applyFont="1" applyBorder="1" applyAlignment="1">
      <alignment horizontal="center" vertical="center"/>
    </xf>
    <xf numFmtId="0" fontId="51" fillId="0" borderId="108" xfId="0" applyNumberFormat="1" applyFont="1" applyBorder="1" applyAlignment="1">
      <alignment horizontal="center" vertical="center"/>
    </xf>
    <xf numFmtId="0" fontId="51" fillId="0" borderId="93" xfId="0" applyNumberFormat="1" applyFont="1" applyBorder="1" applyAlignment="1">
      <alignment horizontal="center" vertical="center"/>
    </xf>
    <xf numFmtId="0" fontId="51" fillId="0" borderId="12" xfId="0" applyNumberFormat="1" applyFont="1" applyBorder="1" applyAlignment="1">
      <alignment horizontal="center" vertical="center"/>
    </xf>
    <xf numFmtId="0" fontId="51" fillId="36" borderId="91" xfId="0" applyNumberFormat="1" applyFont="1" applyFill="1" applyBorder="1" applyAlignment="1">
      <alignment horizontal="center" vertical="center"/>
    </xf>
    <xf numFmtId="0" fontId="51" fillId="0" borderId="122" xfId="0" applyNumberFormat="1" applyFont="1" applyBorder="1" applyAlignment="1">
      <alignment horizontal="center" vertical="center"/>
    </xf>
    <xf numFmtId="0" fontId="51" fillId="0" borderId="14" xfId="0" applyNumberFormat="1" applyFont="1" applyBorder="1" applyAlignment="1">
      <alignment horizontal="center" vertical="center"/>
    </xf>
    <xf numFmtId="0" fontId="51" fillId="0" borderId="113" xfId="0" applyNumberFormat="1" applyFont="1" applyBorder="1" applyAlignment="1">
      <alignment horizontal="center" vertical="center"/>
    </xf>
    <xf numFmtId="0" fontId="51" fillId="0" borderId="11" xfId="0" applyNumberFormat="1" applyFont="1" applyBorder="1" applyAlignment="1">
      <alignment horizontal="center" vertical="center"/>
    </xf>
    <xf numFmtId="0" fontId="80" fillId="33" borderId="16" xfId="0" applyNumberFormat="1" applyFont="1" applyFill="1" applyBorder="1" applyAlignment="1">
      <alignment horizontal="center" vertical="center"/>
    </xf>
    <xf numFmtId="0" fontId="80" fillId="33" borderId="89" xfId="0" applyNumberFormat="1" applyFont="1" applyFill="1" applyBorder="1" applyAlignment="1">
      <alignment horizontal="center" vertical="center"/>
    </xf>
    <xf numFmtId="0" fontId="80" fillId="33" borderId="91" xfId="0" applyNumberFormat="1" applyFont="1" applyFill="1" applyBorder="1" applyAlignment="1">
      <alignment horizontal="center" vertical="center"/>
    </xf>
    <xf numFmtId="0" fontId="51" fillId="0" borderId="87" xfId="0" applyNumberFormat="1" applyFont="1" applyBorder="1" applyAlignment="1">
      <alignment horizontal="center" vertical="center"/>
    </xf>
    <xf numFmtId="0" fontId="51" fillId="0" borderId="86" xfId="0" applyNumberFormat="1" applyFont="1" applyBorder="1" applyAlignment="1">
      <alignment horizontal="center" vertical="center"/>
    </xf>
    <xf numFmtId="0" fontId="80" fillId="27" borderId="16" xfId="0" applyNumberFormat="1" applyFont="1" applyFill="1" applyBorder="1" applyAlignment="1">
      <alignment horizontal="center" vertical="center"/>
    </xf>
    <xf numFmtId="0" fontId="80" fillId="27" borderId="89" xfId="0" applyNumberFormat="1" applyFont="1" applyFill="1" applyBorder="1" applyAlignment="1">
      <alignment horizontal="center" vertical="center"/>
    </xf>
    <xf numFmtId="0" fontId="80" fillId="27" borderId="91" xfId="0" applyNumberFormat="1" applyFont="1" applyFill="1" applyBorder="1" applyAlignment="1">
      <alignment horizontal="center" vertical="center"/>
    </xf>
    <xf numFmtId="0" fontId="80" fillId="37" borderId="16" xfId="0" applyNumberFormat="1" applyFont="1" applyFill="1" applyBorder="1" applyAlignment="1">
      <alignment horizontal="center" vertical="center"/>
    </xf>
    <xf numFmtId="0" fontId="80" fillId="37" borderId="89" xfId="0" applyNumberFormat="1" applyFont="1" applyFill="1" applyBorder="1" applyAlignment="1">
      <alignment horizontal="center" vertical="center"/>
    </xf>
    <xf numFmtId="0" fontId="80" fillId="37" borderId="91" xfId="0" applyNumberFormat="1" applyFont="1" applyFill="1" applyBorder="1" applyAlignment="1">
      <alignment horizontal="center" vertical="center"/>
    </xf>
    <xf numFmtId="0" fontId="80" fillId="35" borderId="16" xfId="0" applyNumberFormat="1" applyFont="1" applyFill="1" applyBorder="1" applyAlignment="1">
      <alignment horizontal="center" vertical="center"/>
    </xf>
    <xf numFmtId="0" fontId="80" fillId="35" borderId="89" xfId="0" applyNumberFormat="1" applyFont="1" applyFill="1" applyBorder="1" applyAlignment="1">
      <alignment horizontal="center" vertical="center"/>
    </xf>
    <xf numFmtId="0" fontId="80" fillId="35" borderId="91" xfId="0" applyNumberFormat="1" applyFont="1" applyFill="1" applyBorder="1" applyAlignment="1">
      <alignment horizontal="center" vertical="center"/>
    </xf>
    <xf numFmtId="0" fontId="80" fillId="21" borderId="16" xfId="0" applyNumberFormat="1" applyFont="1" applyFill="1" applyBorder="1" applyAlignment="1">
      <alignment horizontal="center" vertical="center"/>
    </xf>
    <xf numFmtId="0" fontId="80" fillId="21" borderId="89" xfId="0" applyNumberFormat="1" applyFont="1" applyFill="1" applyBorder="1" applyAlignment="1">
      <alignment horizontal="center" vertical="center"/>
    </xf>
    <xf numFmtId="0" fontId="80" fillId="21" borderId="91" xfId="0" applyNumberFormat="1" applyFont="1" applyFill="1" applyBorder="1" applyAlignment="1">
      <alignment horizontal="center" vertical="center"/>
    </xf>
    <xf numFmtId="0" fontId="80" fillId="32" borderId="16" xfId="0" applyNumberFormat="1" applyFont="1" applyFill="1" applyBorder="1" applyAlignment="1">
      <alignment horizontal="center" vertical="center"/>
    </xf>
    <xf numFmtId="0" fontId="80" fillId="32" borderId="89" xfId="0" applyNumberFormat="1" applyFont="1" applyFill="1" applyBorder="1" applyAlignment="1">
      <alignment horizontal="center" vertical="center"/>
    </xf>
    <xf numFmtId="0" fontId="80" fillId="32" borderId="91" xfId="0" applyNumberFormat="1" applyFont="1" applyFill="1" applyBorder="1" applyAlignment="1">
      <alignment horizontal="center" vertical="center"/>
    </xf>
    <xf numFmtId="0" fontId="80" fillId="34" borderId="16" xfId="0" applyNumberFormat="1" applyFont="1" applyFill="1" applyBorder="1" applyAlignment="1">
      <alignment horizontal="center" vertical="center"/>
    </xf>
    <xf numFmtId="0" fontId="80" fillId="34" borderId="89" xfId="0" applyNumberFormat="1" applyFont="1" applyFill="1" applyBorder="1" applyAlignment="1">
      <alignment horizontal="center" vertical="center"/>
    </xf>
    <xf numFmtId="0" fontId="80" fillId="34" borderId="91" xfId="0" applyNumberFormat="1" applyFont="1" applyFill="1" applyBorder="1" applyAlignment="1">
      <alignment horizontal="center" vertical="center"/>
    </xf>
    <xf numFmtId="0" fontId="51" fillId="0" borderId="82" xfId="0" applyNumberFormat="1" applyFont="1" applyBorder="1" applyAlignment="1">
      <alignment horizontal="center" vertical="center"/>
    </xf>
    <xf numFmtId="0" fontId="51" fillId="0" borderId="95" xfId="0" applyNumberFormat="1" applyFont="1" applyBorder="1" applyAlignment="1">
      <alignment horizontal="left" vertical="center" wrapText="1"/>
    </xf>
    <xf numFmtId="0" fontId="97" fillId="20" borderId="7" xfId="0" applyNumberFormat="1" applyFont="1" applyFill="1" applyBorder="1" applyAlignment="1">
      <alignment vertical="center" wrapText="1"/>
    </xf>
    <xf numFmtId="0" fontId="61" fillId="12" borderId="2" xfId="0" applyNumberFormat="1" applyFont="1" applyFill="1" applyBorder="1" applyAlignment="1">
      <alignment vertical="center" wrapText="1"/>
    </xf>
    <xf numFmtId="0" fontId="62" fillId="36" borderId="75" xfId="0" applyNumberFormat="1" applyFont="1" applyFill="1" applyBorder="1" applyAlignment="1">
      <alignment vertical="center" wrapText="1"/>
    </xf>
    <xf numFmtId="0" fontId="62" fillId="27" borderId="75" xfId="0" applyNumberFormat="1" applyFont="1" applyFill="1" applyBorder="1" applyAlignment="1">
      <alignment vertical="center" wrapText="1"/>
    </xf>
    <xf numFmtId="0" fontId="62" fillId="37" borderId="75" xfId="0" applyNumberFormat="1" applyFont="1" applyFill="1" applyBorder="1" applyAlignment="1">
      <alignment vertical="center" wrapText="1"/>
    </xf>
    <xf numFmtId="0" fontId="62" fillId="35" borderId="96" xfId="0" applyNumberFormat="1" applyFont="1" applyFill="1" applyBorder="1" applyAlignment="1">
      <alignment vertical="center" wrapText="1"/>
    </xf>
    <xf numFmtId="10" fontId="51" fillId="0" borderId="0" xfId="0" applyNumberFormat="1" applyFont="1" applyAlignment="1">
      <alignment horizontal="center" vertical="center"/>
    </xf>
    <xf numFmtId="0" fontId="51" fillId="12" borderId="123" xfId="0" applyNumberFormat="1" applyFont="1" applyFill="1" applyBorder="1" applyAlignment="1">
      <alignment horizontal="center" vertical="center"/>
    </xf>
    <xf numFmtId="0" fontId="98" fillId="20" borderId="2" xfId="0" applyNumberFormat="1" applyFont="1" applyFill="1" applyBorder="1" applyAlignment="1">
      <alignment horizontal="center" vertical="center" wrapText="1"/>
    </xf>
    <xf numFmtId="0" fontId="51" fillId="12" borderId="2" xfId="0" applyNumberFormat="1" applyFont="1" applyFill="1" applyBorder="1" applyAlignment="1">
      <alignment horizontal="left" vertical="center"/>
    </xf>
    <xf numFmtId="0" fontId="98" fillId="20" borderId="3" xfId="0" applyNumberFormat="1" applyFont="1" applyFill="1" applyBorder="1" applyAlignment="1">
      <alignment horizontal="center" vertical="center" wrapText="1"/>
    </xf>
    <xf numFmtId="0" fontId="72" fillId="0" borderId="2" xfId="0" applyNumberFormat="1" applyFont="1" applyBorder="1" applyAlignment="1">
      <alignment horizontal="left" vertical="center" wrapText="1"/>
    </xf>
    <xf numFmtId="0" fontId="72" fillId="0" borderId="90" xfId="0" applyNumberFormat="1" applyFont="1" applyBorder="1" applyAlignment="1">
      <alignment horizontal="left" vertical="center" wrapText="1"/>
    </xf>
    <xf numFmtId="0" fontId="99" fillId="36" borderId="96" xfId="0" applyNumberFormat="1" applyFont="1" applyFill="1" applyBorder="1" applyAlignment="1">
      <alignment horizontal="left" vertical="center" wrapText="1"/>
    </xf>
    <xf numFmtId="0" fontId="72" fillId="0" borderId="102" xfId="0" applyNumberFormat="1" applyFont="1" applyBorder="1" applyAlignment="1">
      <alignment horizontal="left" vertical="center" wrapText="1"/>
    </xf>
    <xf numFmtId="0" fontId="99" fillId="33" borderId="96" xfId="0" applyNumberFormat="1" applyFont="1" applyFill="1" applyBorder="1" applyAlignment="1">
      <alignment horizontal="left" vertical="center" wrapText="1"/>
    </xf>
    <xf numFmtId="0" fontId="99" fillId="27" borderId="96" xfId="0" applyNumberFormat="1" applyFont="1" applyFill="1" applyBorder="1" applyAlignment="1">
      <alignment horizontal="left" vertical="center" wrapText="1"/>
    </xf>
    <xf numFmtId="0" fontId="99" fillId="37" borderId="96" xfId="0" applyNumberFormat="1" applyFont="1" applyFill="1" applyBorder="1" applyAlignment="1">
      <alignment horizontal="left" vertical="center" wrapText="1"/>
    </xf>
    <xf numFmtId="0" fontId="99" fillId="21" borderId="96" xfId="0" applyNumberFormat="1" applyFont="1" applyFill="1" applyBorder="1" applyAlignment="1">
      <alignment horizontal="left" vertical="center" wrapText="1"/>
    </xf>
    <xf numFmtId="0" fontId="99" fillId="32" borderId="96" xfId="0" applyNumberFormat="1" applyFont="1" applyFill="1" applyBorder="1" applyAlignment="1">
      <alignment horizontal="left" vertical="center" wrapText="1"/>
    </xf>
    <xf numFmtId="0" fontId="72" fillId="0" borderId="0" xfId="0" applyNumberFormat="1" applyFont="1" applyFill="1" applyBorder="1" applyAlignment="1">
      <alignment horizontal="left" vertical="center" wrapText="1"/>
    </xf>
    <xf numFmtId="0" fontId="99" fillId="34" borderId="96" xfId="0" applyNumberFormat="1" applyFont="1" applyFill="1" applyBorder="1" applyAlignment="1">
      <alignment horizontal="left" vertical="center" wrapText="1"/>
    </xf>
    <xf numFmtId="43" fontId="51" fillId="0" borderId="0" xfId="2" applyFont="1" applyAlignment="1">
      <alignment vertical="center"/>
    </xf>
    <xf numFmtId="43" fontId="59" fillId="10" borderId="79" xfId="2" applyFont="1" applyFill="1" applyBorder="1" applyAlignment="1">
      <alignment horizontal="center" vertical="center"/>
    </xf>
    <xf numFmtId="43" fontId="52" fillId="12" borderId="90" xfId="2" applyFont="1" applyFill="1" applyBorder="1" applyAlignment="1">
      <alignment horizontal="center" vertical="center"/>
    </xf>
    <xf numFmtId="43" fontId="51" fillId="0" borderId="0" xfId="2" applyFont="1" applyAlignment="1">
      <alignment vertical="center" wrapText="1"/>
    </xf>
    <xf numFmtId="43" fontId="61" fillId="12" borderId="90" xfId="2" applyFont="1" applyFill="1" applyBorder="1" applyAlignment="1">
      <alignment vertical="center" wrapText="1"/>
    </xf>
    <xf numFmtId="43" fontId="98" fillId="20" borderId="3" xfId="2" applyFont="1" applyFill="1" applyBorder="1" applyAlignment="1">
      <alignment horizontal="center" vertical="center" wrapText="1"/>
    </xf>
    <xf numFmtId="43" fontId="61" fillId="12" borderId="2" xfId="2" applyFont="1" applyFill="1" applyBorder="1" applyAlignment="1">
      <alignment vertical="center" wrapText="1"/>
    </xf>
    <xf numFmtId="43" fontId="51" fillId="0" borderId="2" xfId="2" applyFont="1" applyBorder="1" applyAlignment="1">
      <alignment vertical="center" wrapText="1"/>
    </xf>
    <xf numFmtId="43" fontId="51" fillId="0" borderId="90" xfId="2" applyFont="1" applyBorder="1" applyAlignment="1">
      <alignment vertical="center" wrapText="1"/>
    </xf>
    <xf numFmtId="43" fontId="62" fillId="36" borderId="96" xfId="2" applyFont="1" applyFill="1" applyBorder="1" applyAlignment="1">
      <alignment vertical="center" wrapText="1"/>
    </xf>
    <xf numFmtId="43" fontId="51" fillId="0" borderId="102" xfId="2" applyFont="1" applyBorder="1" applyAlignment="1">
      <alignment vertical="center" wrapText="1"/>
    </xf>
    <xf numFmtId="43" fontId="62" fillId="36" borderId="75" xfId="2" applyFont="1" applyFill="1" applyBorder="1" applyAlignment="1">
      <alignment vertical="center" wrapText="1"/>
    </xf>
    <xf numFmtId="43" fontId="62" fillId="33" borderId="96" xfId="2" applyFont="1" applyFill="1" applyBorder="1" applyAlignment="1">
      <alignment vertical="center" wrapText="1"/>
    </xf>
    <xf numFmtId="43" fontId="62" fillId="27" borderId="96" xfId="2" applyFont="1" applyFill="1" applyBorder="1" applyAlignment="1">
      <alignment vertical="center" wrapText="1"/>
    </xf>
    <xf numFmtId="43" fontId="62" fillId="27" borderId="75" xfId="2" applyFont="1" applyFill="1" applyBorder="1" applyAlignment="1">
      <alignment vertical="center" wrapText="1"/>
    </xf>
    <xf numFmtId="43" fontId="62" fillId="37" borderId="96" xfId="2" applyFont="1" applyFill="1" applyBorder="1" applyAlignment="1">
      <alignment vertical="center" wrapText="1"/>
    </xf>
    <xf numFmtId="43" fontId="62" fillId="37" borderId="75" xfId="2" applyFont="1" applyFill="1" applyBorder="1" applyAlignment="1">
      <alignment vertical="center" wrapText="1"/>
    </xf>
    <xf numFmtId="43" fontId="62" fillId="35" borderId="96" xfId="2" applyFont="1" applyFill="1" applyBorder="1" applyAlignment="1">
      <alignment vertical="center" wrapText="1"/>
    </xf>
    <xf numFmtId="43" fontId="62" fillId="21" borderId="96" xfId="2" applyFont="1" applyFill="1" applyBorder="1" applyAlignment="1">
      <alignment vertical="center" wrapText="1"/>
    </xf>
    <xf numFmtId="43" fontId="62" fillId="32" borderId="96" xfId="2" applyFont="1" applyFill="1" applyBorder="1" applyAlignment="1">
      <alignment vertical="center" wrapText="1"/>
    </xf>
    <xf numFmtId="43" fontId="51" fillId="0" borderId="0" xfId="2" applyFont="1" applyFill="1" applyBorder="1" applyAlignment="1">
      <alignment vertical="center" wrapText="1"/>
    </xf>
    <xf numFmtId="43" fontId="62" fillId="34" borderId="96" xfId="2" applyFont="1" applyFill="1" applyBorder="1" applyAlignment="1">
      <alignment vertical="center" wrapText="1"/>
    </xf>
    <xf numFmtId="0" fontId="61" fillId="12" borderId="90" xfId="0" applyNumberFormat="1" applyFont="1" applyFill="1" applyBorder="1" applyAlignment="1">
      <alignment horizontal="center" vertical="center" wrapText="1"/>
    </xf>
    <xf numFmtId="0" fontId="61" fillId="12" borderId="2" xfId="0" applyNumberFormat="1" applyFont="1" applyFill="1" applyBorder="1" applyAlignment="1">
      <alignment horizontal="center" vertical="center" wrapText="1"/>
    </xf>
    <xf numFmtId="0" fontId="51" fillId="0" borderId="2" xfId="0" applyNumberFormat="1" applyFont="1" applyBorder="1" applyAlignment="1">
      <alignment horizontal="center" vertical="center" wrapText="1"/>
    </xf>
    <xf numFmtId="0" fontId="51" fillId="0" borderId="90" xfId="0" applyNumberFormat="1" applyFont="1" applyBorder="1" applyAlignment="1">
      <alignment horizontal="center" vertical="center" wrapText="1"/>
    </xf>
    <xf numFmtId="0" fontId="62" fillId="36" borderId="96" xfId="0" applyNumberFormat="1" applyFont="1" applyFill="1" applyBorder="1" applyAlignment="1">
      <alignment horizontal="center" vertical="center" wrapText="1"/>
    </xf>
    <xf numFmtId="0" fontId="51" fillId="0" borderId="102" xfId="0" applyNumberFormat="1" applyFont="1" applyBorder="1" applyAlignment="1">
      <alignment horizontal="center" vertical="center" wrapText="1"/>
    </xf>
    <xf numFmtId="0" fontId="62" fillId="36" borderId="75" xfId="0" applyNumberFormat="1" applyFont="1" applyFill="1" applyBorder="1" applyAlignment="1">
      <alignment horizontal="center" vertical="center" wrapText="1"/>
    </xf>
    <xf numFmtId="0" fontId="62" fillId="33" borderId="96" xfId="0" applyNumberFormat="1" applyFont="1" applyFill="1" applyBorder="1" applyAlignment="1">
      <alignment horizontal="center" vertical="center" wrapText="1"/>
    </xf>
    <xf numFmtId="0" fontId="62" fillId="27" borderId="96" xfId="0" applyNumberFormat="1" applyFont="1" applyFill="1" applyBorder="1" applyAlignment="1">
      <alignment horizontal="center" vertical="center" wrapText="1"/>
    </xf>
    <xf numFmtId="0" fontId="62" fillId="27" borderId="75" xfId="0" applyNumberFormat="1" applyFont="1" applyFill="1" applyBorder="1" applyAlignment="1">
      <alignment horizontal="center" vertical="center" wrapText="1"/>
    </xf>
    <xf numFmtId="0" fontId="62" fillId="37" borderId="96" xfId="0" applyNumberFormat="1" applyFont="1" applyFill="1" applyBorder="1" applyAlignment="1">
      <alignment horizontal="center" vertical="center" wrapText="1"/>
    </xf>
    <xf numFmtId="0" fontId="62" fillId="37" borderId="75" xfId="0" applyNumberFormat="1" applyFont="1" applyFill="1" applyBorder="1" applyAlignment="1">
      <alignment horizontal="center" vertical="center" wrapText="1"/>
    </xf>
    <xf numFmtId="0" fontId="62" fillId="35" borderId="96" xfId="0" applyNumberFormat="1" applyFont="1" applyFill="1" applyBorder="1" applyAlignment="1">
      <alignment horizontal="center" vertical="center" wrapText="1"/>
    </xf>
    <xf numFmtId="0" fontId="62" fillId="21" borderId="96" xfId="0" applyNumberFormat="1" applyFont="1" applyFill="1" applyBorder="1" applyAlignment="1">
      <alignment horizontal="center" vertical="center" wrapText="1"/>
    </xf>
    <xf numFmtId="0" fontId="62" fillId="32" borderId="96"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62" fillId="34" borderId="96" xfId="0" applyNumberFormat="1" applyFont="1" applyFill="1" applyBorder="1" applyAlignment="1">
      <alignment horizontal="center" vertical="center" wrapText="1"/>
    </xf>
    <xf numFmtId="179" fontId="51" fillId="0" borderId="104" xfId="2" applyNumberFormat="1" applyFont="1" applyBorder="1" applyAlignment="1">
      <alignment horizontal="center" vertical="center"/>
    </xf>
    <xf numFmtId="179" fontId="51" fillId="0" borderId="90" xfId="2" applyNumberFormat="1" applyFont="1" applyBorder="1" applyAlignment="1">
      <alignment horizontal="center" vertical="center"/>
    </xf>
    <xf numFmtId="179" fontId="51" fillId="0" borderId="105" xfId="2" applyNumberFormat="1" applyFont="1" applyBorder="1" applyAlignment="1">
      <alignment horizontal="center" vertical="center"/>
    </xf>
    <xf numFmtId="179" fontId="51" fillId="36" borderId="88" xfId="2" applyNumberFormat="1" applyFont="1" applyFill="1" applyBorder="1" applyAlignment="1">
      <alignment horizontal="center" vertical="center"/>
    </xf>
    <xf numFmtId="179" fontId="51" fillId="36" borderId="115" xfId="2" applyNumberFormat="1" applyFont="1" applyFill="1" applyBorder="1" applyAlignment="1">
      <alignment horizontal="center" vertical="center"/>
    </xf>
    <xf numFmtId="179" fontId="51" fillId="0" borderId="102" xfId="2" applyNumberFormat="1" applyFont="1" applyBorder="1" applyAlignment="1">
      <alignment horizontal="center" vertical="center"/>
    </xf>
    <xf numFmtId="179" fontId="51" fillId="0" borderId="106" xfId="2" applyNumberFormat="1" applyFont="1" applyBorder="1" applyAlignment="1">
      <alignment horizontal="center" vertical="center"/>
    </xf>
    <xf numFmtId="179" fontId="51" fillId="0" borderId="111" xfId="2" applyNumberFormat="1" applyFont="1" applyBorder="1" applyAlignment="1">
      <alignment horizontal="center" vertical="center"/>
    </xf>
    <xf numFmtId="179" fontId="51" fillId="0" borderId="119" xfId="2" applyNumberFormat="1" applyFont="1" applyBorder="1" applyAlignment="1">
      <alignment horizontal="center" vertical="center"/>
    </xf>
    <xf numFmtId="179" fontId="51" fillId="0" borderId="2" xfId="2" applyNumberFormat="1" applyFont="1" applyBorder="1" applyAlignment="1">
      <alignment horizontal="center" vertical="center"/>
    </xf>
    <xf numFmtId="179" fontId="80" fillId="33" borderId="88" xfId="2" applyNumberFormat="1" applyFont="1" applyFill="1" applyBorder="1" applyAlignment="1">
      <alignment horizontal="center" vertical="center"/>
    </xf>
    <xf numFmtId="179" fontId="51" fillId="0" borderId="22" xfId="2" applyNumberFormat="1" applyFont="1" applyBorder="1" applyAlignment="1">
      <alignment horizontal="center" vertical="center"/>
    </xf>
    <xf numFmtId="179" fontId="80" fillId="27" borderId="88" xfId="2" applyNumberFormat="1" applyFont="1" applyFill="1" applyBorder="1" applyAlignment="1">
      <alignment horizontal="center" vertical="center"/>
    </xf>
    <xf numFmtId="179" fontId="80" fillId="27" borderId="115" xfId="2" applyNumberFormat="1" applyFont="1" applyFill="1" applyBorder="1" applyAlignment="1">
      <alignment horizontal="center" vertical="center"/>
    </xf>
    <xf numFmtId="179" fontId="80" fillId="37" borderId="88" xfId="2" applyNumberFormat="1" applyFont="1" applyFill="1" applyBorder="1" applyAlignment="1">
      <alignment horizontal="center" vertical="center"/>
    </xf>
    <xf numFmtId="179" fontId="80" fillId="35" borderId="88" xfId="2" applyNumberFormat="1" applyFont="1" applyFill="1" applyBorder="1" applyAlignment="1">
      <alignment horizontal="center" vertical="center"/>
    </xf>
    <xf numFmtId="179" fontId="80" fillId="21" borderId="88" xfId="2" applyNumberFormat="1" applyFont="1" applyFill="1" applyBorder="1" applyAlignment="1">
      <alignment horizontal="center" vertical="center"/>
    </xf>
    <xf numFmtId="179" fontId="80" fillId="21" borderId="115" xfId="2" applyNumberFormat="1" applyFont="1" applyFill="1" applyBorder="1" applyAlignment="1">
      <alignment horizontal="center" vertical="center"/>
    </xf>
    <xf numFmtId="179" fontId="80" fillId="32" borderId="88" xfId="2" applyNumberFormat="1" applyFont="1" applyFill="1" applyBorder="1" applyAlignment="1">
      <alignment horizontal="center" vertical="center"/>
    </xf>
    <xf numFmtId="179" fontId="51" fillId="0" borderId="116" xfId="2" applyNumberFormat="1" applyFont="1" applyFill="1" applyBorder="1" applyAlignment="1">
      <alignment horizontal="center" vertical="center"/>
    </xf>
    <xf numFmtId="179" fontId="51" fillId="0" borderId="0" xfId="2" applyNumberFormat="1" applyFont="1" applyFill="1" applyBorder="1" applyAlignment="1">
      <alignment horizontal="center" vertical="center"/>
    </xf>
    <xf numFmtId="179" fontId="80" fillId="34" borderId="88" xfId="2" applyNumberFormat="1" applyFont="1" applyFill="1" applyBorder="1" applyAlignment="1">
      <alignment horizontal="center" vertical="center"/>
    </xf>
    <xf numFmtId="179" fontId="80" fillId="34" borderId="115" xfId="2" applyNumberFormat="1" applyFont="1" applyFill="1" applyBorder="1" applyAlignment="1">
      <alignment horizontal="center" vertical="center"/>
    </xf>
    <xf numFmtId="43" fontId="51" fillId="0" borderId="2" xfId="2" applyFont="1" applyBorder="1" applyAlignment="1">
      <alignment horizontal="center" vertical="center" wrapText="1"/>
    </xf>
    <xf numFmtId="165" fontId="85" fillId="37" borderId="0" xfId="0" applyFont="1" applyFill="1" applyAlignment="1">
      <alignment horizontal="left" vertical="center" wrapText="1"/>
    </xf>
    <xf numFmtId="165" fontId="85" fillId="18" borderId="0" xfId="0" applyFont="1" applyFill="1" applyAlignment="1">
      <alignment horizontal="left" vertical="center" wrapText="1"/>
    </xf>
    <xf numFmtId="0" fontId="81" fillId="0" borderId="26" xfId="0" applyNumberFormat="1" applyFont="1" applyBorder="1" applyAlignment="1">
      <alignment horizontal="center" vertical="center" wrapText="1"/>
    </xf>
    <xf numFmtId="0" fontId="82" fillId="0" borderId="0" xfId="0" applyNumberFormat="1" applyFont="1" applyBorder="1" applyAlignment="1">
      <alignment horizontal="center" vertical="center" wrapText="1"/>
    </xf>
    <xf numFmtId="0" fontId="82" fillId="0" borderId="0" xfId="0" applyNumberFormat="1" applyFont="1" applyFill="1" applyBorder="1" applyAlignment="1">
      <alignment horizontal="center" vertical="center" wrapText="1"/>
    </xf>
    <xf numFmtId="43" fontId="51" fillId="0" borderId="0" xfId="0" applyNumberFormat="1" applyFont="1" applyAlignment="1">
      <alignment vertical="center"/>
    </xf>
    <xf numFmtId="0" fontId="81" fillId="0" borderId="0" xfId="0" applyNumberFormat="1" applyFont="1" applyBorder="1" applyAlignment="1">
      <alignment horizontal="center" vertical="center" wrapText="1"/>
    </xf>
    <xf numFmtId="165" fontId="81" fillId="31" borderId="90" xfId="0" applyFont="1" applyFill="1" applyBorder="1" applyAlignment="1">
      <alignment vertical="center" wrapText="1"/>
    </xf>
    <xf numFmtId="165" fontId="81" fillId="31" borderId="5" xfId="0" applyFont="1" applyFill="1" applyBorder="1" applyAlignment="1">
      <alignment vertical="center" wrapText="1"/>
    </xf>
    <xf numFmtId="179" fontId="82" fillId="0" borderId="3" xfId="2" applyNumberFormat="1" applyFont="1" applyBorder="1" applyAlignment="1">
      <alignment vertical="center" wrapText="1"/>
    </xf>
    <xf numFmtId="0" fontId="52" fillId="0" borderId="57" xfId="0" applyNumberFormat="1" applyFont="1" applyBorder="1" applyAlignment="1">
      <alignment vertical="center" wrapText="1"/>
    </xf>
    <xf numFmtId="165" fontId="81" fillId="0" borderId="0" xfId="0" applyFont="1" applyAlignment="1">
      <alignment vertical="center" wrapText="1"/>
    </xf>
    <xf numFmtId="1" fontId="81" fillId="0" borderId="0" xfId="0" applyNumberFormat="1" applyFont="1" applyAlignment="1">
      <alignment horizontal="center" vertical="center" wrapText="1"/>
    </xf>
    <xf numFmtId="1" fontId="81" fillId="0" borderId="0" xfId="0" applyNumberFormat="1" applyFont="1" applyFill="1" applyAlignment="1">
      <alignment horizontal="center" vertical="center" wrapText="1"/>
    </xf>
    <xf numFmtId="179" fontId="101" fillId="31" borderId="3" xfId="0" applyNumberFormat="1" applyFont="1" applyFill="1" applyBorder="1" applyAlignment="1">
      <alignment horizontal="center" vertical="center" wrapText="1"/>
    </xf>
    <xf numFmtId="179" fontId="101" fillId="31" borderId="3" xfId="2" applyNumberFormat="1" applyFont="1" applyFill="1" applyBorder="1" applyAlignment="1">
      <alignment horizontal="center" vertical="center" wrapText="1"/>
    </xf>
    <xf numFmtId="0" fontId="55" fillId="17" borderId="3" xfId="0" applyNumberFormat="1" applyFont="1" applyFill="1" applyBorder="1" applyAlignment="1">
      <alignment horizontal="center" vertical="center" wrapText="1"/>
    </xf>
    <xf numFmtId="0" fontId="72" fillId="12" borderId="2" xfId="0" applyNumberFormat="1" applyFont="1" applyFill="1" applyBorder="1" applyAlignment="1">
      <alignment horizontal="left" vertical="center" wrapText="1"/>
    </xf>
    <xf numFmtId="179" fontId="51" fillId="0" borderId="90" xfId="2" applyNumberFormat="1" applyFont="1" applyBorder="1" applyAlignment="1">
      <alignment vertical="center" wrapText="1"/>
    </xf>
    <xf numFmtId="179" fontId="51" fillId="0" borderId="2" xfId="2" applyNumberFormat="1" applyFont="1" applyBorder="1" applyAlignment="1">
      <alignment vertical="center" wrapText="1"/>
    </xf>
    <xf numFmtId="179" fontId="51" fillId="0" borderId="101" xfId="2" applyNumberFormat="1" applyFont="1" applyBorder="1" applyAlignment="1">
      <alignment horizontal="center" vertical="center"/>
    </xf>
    <xf numFmtId="179" fontId="51" fillId="0" borderId="113" xfId="2" applyNumberFormat="1" applyFont="1" applyBorder="1" applyAlignment="1">
      <alignment horizontal="center" vertical="center"/>
    </xf>
    <xf numFmtId="179" fontId="51" fillId="0" borderId="126" xfId="2" applyNumberFormat="1" applyFont="1" applyBorder="1" applyAlignment="1">
      <alignment horizontal="center" vertical="center"/>
    </xf>
    <xf numFmtId="179" fontId="51" fillId="0" borderId="112" xfId="2" applyNumberFormat="1" applyFont="1" applyBorder="1" applyAlignment="1">
      <alignment horizontal="center" vertical="center"/>
    </xf>
    <xf numFmtId="0" fontId="60" fillId="20" borderId="126" xfId="0" applyNumberFormat="1" applyFont="1" applyFill="1" applyBorder="1" applyAlignment="1">
      <alignment horizontal="center" vertical="center"/>
    </xf>
    <xf numFmtId="165" fontId="85" fillId="27" borderId="0" xfId="0" applyFont="1" applyFill="1" applyAlignment="1">
      <alignment vertical="center" wrapText="1"/>
    </xf>
    <xf numFmtId="165" fontId="85" fillId="37" borderId="0" xfId="0" applyFont="1" applyFill="1" applyAlignment="1">
      <alignment vertical="center" wrapText="1"/>
    </xf>
    <xf numFmtId="165" fontId="83" fillId="35" borderId="0" xfId="0" applyFont="1" applyFill="1" applyAlignment="1">
      <alignment vertical="center" wrapText="1"/>
    </xf>
    <xf numFmtId="0" fontId="51" fillId="0" borderId="0" xfId="0" quotePrefix="1" applyNumberFormat="1" applyFont="1" applyAlignment="1" applyProtection="1">
      <alignment horizontal="center" vertical="center"/>
      <protection locked="0" hidden="1"/>
    </xf>
    <xf numFmtId="0" fontId="53" fillId="17" borderId="3" xfId="7" applyFont="1" applyFill="1" applyBorder="1" applyAlignment="1">
      <alignment horizontal="left" vertical="center" wrapText="1"/>
    </xf>
    <xf numFmtId="0" fontId="51" fillId="0" borderId="3" xfId="6" applyFont="1" applyBorder="1" applyAlignment="1">
      <alignment horizontal="center" vertical="center"/>
    </xf>
    <xf numFmtId="165" fontId="51" fillId="31" borderId="0" xfId="0" applyFont="1" applyFill="1" applyAlignment="1">
      <alignment horizontal="center" vertical="center"/>
    </xf>
    <xf numFmtId="0" fontId="60" fillId="36" borderId="111" xfId="0" applyNumberFormat="1" applyFont="1" applyFill="1" applyBorder="1" applyAlignment="1">
      <alignment horizontal="center" vertical="center" wrapText="1"/>
    </xf>
    <xf numFmtId="0" fontId="82" fillId="0" borderId="82" xfId="0" applyNumberFormat="1" applyFont="1" applyFill="1" applyBorder="1" applyAlignment="1">
      <alignment horizontal="center" vertical="center" wrapText="1"/>
    </xf>
    <xf numFmtId="0" fontId="82" fillId="39" borderId="12" xfId="0" applyNumberFormat="1" applyFont="1" applyFill="1" applyBorder="1" applyAlignment="1">
      <alignment horizontal="center" vertical="center" wrapText="1"/>
    </xf>
    <xf numFmtId="0" fontId="82" fillId="39" borderId="94" xfId="0" applyNumberFormat="1" applyFont="1" applyFill="1" applyBorder="1" applyAlignment="1">
      <alignment horizontal="center" vertical="center" wrapText="1"/>
    </xf>
    <xf numFmtId="165" fontId="82" fillId="0" borderId="0" xfId="0" applyFont="1" applyBorder="1" applyAlignment="1">
      <alignment vertical="center" wrapText="1"/>
    </xf>
    <xf numFmtId="0" fontId="82" fillId="34" borderId="0" xfId="0" applyNumberFormat="1" applyFont="1" applyFill="1" applyBorder="1" applyAlignment="1">
      <alignment vertical="center" wrapText="1"/>
    </xf>
    <xf numFmtId="0" fontId="82" fillId="39" borderId="83" xfId="0" applyNumberFormat="1" applyFont="1" applyFill="1" applyBorder="1" applyAlignment="1">
      <alignment horizontal="center" vertical="center" wrapText="1"/>
    </xf>
    <xf numFmtId="0" fontId="82" fillId="39" borderId="92" xfId="0" applyNumberFormat="1" applyFont="1" applyFill="1" applyBorder="1" applyAlignment="1">
      <alignment horizontal="center" vertical="center" wrapText="1"/>
    </xf>
    <xf numFmtId="0" fontId="82" fillId="0" borderId="126" xfId="0" applyNumberFormat="1" applyFont="1" applyBorder="1" applyAlignment="1">
      <alignment horizontal="center" vertical="center" wrapText="1"/>
    </xf>
    <xf numFmtId="0" fontId="82" fillId="39" borderId="127" xfId="0" applyNumberFormat="1" applyFont="1" applyFill="1" applyBorder="1" applyAlignment="1">
      <alignment horizontal="center" vertical="center" wrapText="1"/>
    </xf>
    <xf numFmtId="0" fontId="82" fillId="0" borderId="128" xfId="0" applyNumberFormat="1" applyFont="1" applyBorder="1" applyAlignment="1">
      <alignment horizontal="center" vertical="center" wrapText="1"/>
    </xf>
    <xf numFmtId="165" fontId="82" fillId="40" borderId="92" xfId="0" applyFont="1" applyFill="1" applyBorder="1" applyAlignment="1">
      <alignment vertical="center" wrapText="1"/>
    </xf>
    <xf numFmtId="165" fontId="82" fillId="40" borderId="82" xfId="0" applyFont="1" applyFill="1" applyBorder="1" applyAlignment="1">
      <alignment vertical="center" wrapText="1"/>
    </xf>
    <xf numFmtId="0" fontId="82" fillId="41" borderId="14" xfId="0" applyNumberFormat="1" applyFont="1" applyFill="1" applyBorder="1" applyAlignment="1">
      <alignment horizontal="center" vertical="center" wrapText="1"/>
    </xf>
    <xf numFmtId="0" fontId="82" fillId="42" borderId="94" xfId="0" applyNumberFormat="1" applyFont="1" applyFill="1" applyBorder="1" applyAlignment="1">
      <alignment horizontal="center" vertical="center" wrapText="1"/>
    </xf>
    <xf numFmtId="0" fontId="82" fillId="43" borderId="91" xfId="0" applyNumberFormat="1" applyFont="1" applyFill="1" applyBorder="1" applyAlignment="1">
      <alignment horizontal="center" vertical="center" wrapText="1"/>
    </xf>
    <xf numFmtId="0" fontId="82" fillId="0" borderId="87" xfId="0" applyNumberFormat="1" applyFont="1" applyFill="1" applyBorder="1" applyAlignment="1">
      <alignment horizontal="center" vertical="center" wrapText="1"/>
    </xf>
    <xf numFmtId="0" fontId="82" fillId="0" borderId="94" xfId="0" applyNumberFormat="1" applyFont="1" applyFill="1" applyBorder="1" applyAlignment="1">
      <alignment horizontal="center" vertical="center" wrapText="1"/>
    </xf>
    <xf numFmtId="0" fontId="82" fillId="44" borderId="13" xfId="0" applyNumberFormat="1" applyFont="1" applyFill="1" applyBorder="1" applyAlignment="1">
      <alignment horizontal="center" vertical="center" wrapText="1"/>
    </xf>
    <xf numFmtId="0" fontId="82" fillId="44" borderId="14" xfId="0" applyNumberFormat="1" applyFont="1" applyFill="1" applyBorder="1" applyAlignment="1">
      <alignment horizontal="center" vertical="center" wrapText="1"/>
    </xf>
    <xf numFmtId="0" fontId="82" fillId="44" borderId="93" xfId="0" applyNumberFormat="1" applyFont="1" applyFill="1" applyBorder="1" applyAlignment="1">
      <alignment horizontal="center" vertical="center" wrapText="1"/>
    </xf>
    <xf numFmtId="0" fontId="82" fillId="38" borderId="89" xfId="0" applyNumberFormat="1" applyFont="1" applyFill="1" applyBorder="1" applyAlignment="1">
      <alignment horizontal="center" vertical="center" wrapText="1"/>
    </xf>
    <xf numFmtId="0" fontId="82" fillId="38" borderId="91" xfId="0" applyNumberFormat="1" applyFont="1" applyFill="1" applyBorder="1" applyAlignment="1">
      <alignment horizontal="center" vertical="center" wrapText="1"/>
    </xf>
    <xf numFmtId="0" fontId="82" fillId="39" borderId="82" xfId="0" applyNumberFormat="1" applyFont="1" applyFill="1" applyBorder="1" applyAlignment="1">
      <alignment horizontal="center" vertical="center" wrapText="1"/>
    </xf>
    <xf numFmtId="0" fontId="82" fillId="0" borderId="17" xfId="0" applyNumberFormat="1" applyFont="1" applyFill="1" applyBorder="1" applyAlignment="1">
      <alignment horizontal="center" vertical="center" wrapText="1"/>
    </xf>
    <xf numFmtId="0" fontId="51" fillId="16" borderId="57" xfId="0" applyNumberFormat="1" applyFont="1" applyFill="1" applyBorder="1" applyAlignment="1" applyProtection="1">
      <alignment horizontal="right" vertical="center" wrapText="1"/>
      <protection locked="0" hidden="1"/>
    </xf>
    <xf numFmtId="0" fontId="80" fillId="24" borderId="57" xfId="0" applyNumberFormat="1" applyFont="1" applyFill="1" applyBorder="1" applyAlignment="1" applyProtection="1">
      <alignment horizontal="right" vertical="center" wrapText="1"/>
      <protection locked="0" hidden="1"/>
    </xf>
    <xf numFmtId="0" fontId="82" fillId="0" borderId="13" xfId="0" applyNumberFormat="1" applyFont="1" applyFill="1" applyBorder="1" applyAlignment="1">
      <alignment horizontal="center" vertical="center" wrapText="1"/>
    </xf>
    <xf numFmtId="0" fontId="80" fillId="25" borderId="57" xfId="0" applyNumberFormat="1" applyFont="1" applyFill="1" applyBorder="1" applyAlignment="1" applyProtection="1">
      <alignment horizontal="right" vertical="center" wrapText="1"/>
      <protection locked="0" hidden="1"/>
    </xf>
    <xf numFmtId="0" fontId="82" fillId="0" borderId="91" xfId="0" applyNumberFormat="1" applyFont="1" applyFill="1" applyBorder="1" applyAlignment="1">
      <alignment horizontal="center" vertical="center" wrapText="1"/>
    </xf>
    <xf numFmtId="0" fontId="97" fillId="20" borderId="126" xfId="0" applyNumberFormat="1" applyFont="1" applyFill="1" applyBorder="1" applyAlignment="1">
      <alignment horizontal="center" vertical="center"/>
    </xf>
    <xf numFmtId="0" fontId="51" fillId="12" borderId="127" xfId="0" applyNumberFormat="1" applyFont="1" applyFill="1" applyBorder="1" applyAlignment="1">
      <alignment horizontal="center" vertical="center"/>
    </xf>
    <xf numFmtId="0" fontId="63" fillId="20" borderId="129" xfId="0" applyNumberFormat="1" applyFont="1" applyFill="1" applyBorder="1" applyAlignment="1">
      <alignment horizontal="center" vertical="center"/>
    </xf>
    <xf numFmtId="43" fontId="72" fillId="0" borderId="130" xfId="2" applyFont="1" applyBorder="1" applyAlignment="1">
      <alignment horizontal="center" vertical="center"/>
    </xf>
    <xf numFmtId="0" fontId="97" fillId="20" borderId="82" xfId="0" applyNumberFormat="1" applyFont="1" applyFill="1" applyBorder="1" applyAlignment="1">
      <alignment horizontal="center" vertical="center"/>
    </xf>
    <xf numFmtId="0" fontId="97" fillId="20" borderId="22" xfId="0" applyNumberFormat="1" applyFont="1" applyFill="1" applyBorder="1" applyAlignment="1">
      <alignment horizontal="center" vertical="center"/>
    </xf>
    <xf numFmtId="0" fontId="97" fillId="20" borderId="8" xfId="0" applyNumberFormat="1" applyFont="1" applyFill="1" applyBorder="1" applyAlignment="1">
      <alignment horizontal="center" vertical="center"/>
    </xf>
    <xf numFmtId="0" fontId="63" fillId="20" borderId="131" xfId="0" applyNumberFormat="1" applyFont="1" applyFill="1" applyBorder="1" applyAlignment="1">
      <alignment horizontal="center" vertical="center"/>
    </xf>
    <xf numFmtId="0" fontId="51" fillId="12" borderId="132" xfId="0" applyNumberFormat="1" applyFont="1" applyFill="1" applyBorder="1" applyAlignment="1">
      <alignment horizontal="center" vertical="center"/>
    </xf>
    <xf numFmtId="0" fontId="51" fillId="12" borderId="108" xfId="0" applyNumberFormat="1" applyFont="1" applyFill="1" applyBorder="1" applyAlignment="1">
      <alignment horizontal="center" vertical="center"/>
    </xf>
    <xf numFmtId="0" fontId="51" fillId="0" borderId="29" xfId="0" applyNumberFormat="1" applyFont="1" applyBorder="1" applyAlignment="1">
      <alignment horizontal="center" vertical="center"/>
    </xf>
    <xf numFmtId="0" fontId="80" fillId="33" borderId="96" xfId="0" applyNumberFormat="1" applyFont="1" applyFill="1" applyBorder="1" applyAlignment="1">
      <alignment horizontal="center" vertical="center"/>
    </xf>
    <xf numFmtId="0" fontId="80" fillId="37" borderId="96" xfId="0" applyNumberFormat="1" applyFont="1" applyFill="1" applyBorder="1" applyAlignment="1">
      <alignment horizontal="center" vertical="center"/>
    </xf>
    <xf numFmtId="0" fontId="63" fillId="20" borderId="133" xfId="0" applyNumberFormat="1" applyFont="1" applyFill="1" applyBorder="1" applyAlignment="1">
      <alignment horizontal="center" vertical="center"/>
    </xf>
    <xf numFmtId="0" fontId="51" fillId="12" borderId="29" xfId="0" applyNumberFormat="1" applyFont="1" applyFill="1" applyBorder="1" applyAlignment="1">
      <alignment horizontal="left" vertical="center"/>
    </xf>
    <xf numFmtId="0" fontId="61" fillId="12" borderId="29" xfId="0" applyNumberFormat="1" applyFont="1" applyFill="1" applyBorder="1" applyAlignment="1">
      <alignment vertical="center" wrapText="1"/>
    </xf>
    <xf numFmtId="0" fontId="51" fillId="12" borderId="0" xfId="0" applyNumberFormat="1" applyFont="1" applyFill="1" applyBorder="1" applyAlignment="1">
      <alignment horizontal="center" vertical="center"/>
    </xf>
    <xf numFmtId="0" fontId="51" fillId="0" borderId="126" xfId="0" applyNumberFormat="1" applyFont="1" applyBorder="1" applyAlignment="1">
      <alignment horizontal="center" vertical="center"/>
    </xf>
    <xf numFmtId="0" fontId="51" fillId="0" borderId="127" xfId="0" applyNumberFormat="1" applyFont="1" applyBorder="1" applyAlignment="1">
      <alignment horizontal="center" vertical="center"/>
    </xf>
    <xf numFmtId="0" fontId="51" fillId="36" borderId="79" xfId="0" applyNumberFormat="1" applyFont="1" applyFill="1" applyBorder="1" applyAlignment="1">
      <alignment horizontal="center" vertical="center"/>
    </xf>
    <xf numFmtId="0" fontId="51" fillId="0" borderId="128" xfId="0" applyNumberFormat="1" applyFont="1" applyBorder="1" applyAlignment="1">
      <alignment horizontal="center" vertical="center"/>
    </xf>
    <xf numFmtId="0" fontId="51" fillId="0" borderId="112" xfId="0" applyNumberFormat="1" applyFont="1" applyBorder="1" applyAlignment="1">
      <alignment horizontal="center" vertical="center"/>
    </xf>
    <xf numFmtId="0" fontId="51" fillId="0" borderId="94" xfId="0" applyNumberFormat="1" applyFont="1" applyBorder="1" applyAlignment="1">
      <alignment horizontal="center" vertical="center"/>
    </xf>
    <xf numFmtId="0" fontId="51" fillId="0" borderId="13" xfId="0" applyNumberFormat="1" applyFont="1" applyBorder="1" applyAlignment="1">
      <alignment horizontal="center" vertical="center"/>
    </xf>
    <xf numFmtId="43" fontId="71" fillId="0" borderId="130" xfId="2" applyFont="1" applyBorder="1" applyAlignment="1">
      <alignment horizontal="center" vertical="center"/>
    </xf>
    <xf numFmtId="0" fontId="63" fillId="20" borderId="134" xfId="0" applyNumberFormat="1" applyFont="1" applyFill="1" applyBorder="1" applyAlignment="1">
      <alignment horizontal="center" vertical="center"/>
    </xf>
    <xf numFmtId="43" fontId="71" fillId="0" borderId="135" xfId="2" applyFont="1" applyBorder="1" applyAlignment="1">
      <alignment horizontal="center" vertical="center"/>
    </xf>
    <xf numFmtId="0" fontId="63" fillId="20" borderId="136" xfId="0" applyNumberFormat="1" applyFont="1" applyFill="1" applyBorder="1" applyAlignment="1">
      <alignment horizontal="center" vertical="center"/>
    </xf>
    <xf numFmtId="0" fontId="63" fillId="20" borderId="95" xfId="0" applyNumberFormat="1" applyFont="1" applyFill="1" applyBorder="1" applyAlignment="1">
      <alignment horizontal="center" vertical="center"/>
    </xf>
    <xf numFmtId="0" fontId="63" fillId="20" borderId="137" xfId="0" applyNumberFormat="1" applyFont="1" applyFill="1" applyBorder="1" applyAlignment="1">
      <alignment horizontal="center" vertical="center"/>
    </xf>
    <xf numFmtId="43" fontId="71" fillId="0" borderId="97" xfId="2" applyFont="1" applyBorder="1" applyAlignment="1">
      <alignment horizontal="center" vertical="center"/>
    </xf>
    <xf numFmtId="0" fontId="51" fillId="0" borderId="138" xfId="0" applyNumberFormat="1" applyFont="1" applyBorder="1" applyAlignment="1">
      <alignment horizontal="center" vertical="center"/>
    </xf>
    <xf numFmtId="0" fontId="51" fillId="0" borderId="10" xfId="0" applyNumberFormat="1" applyFont="1" applyBorder="1" applyAlignment="1">
      <alignment horizontal="center" vertical="center"/>
    </xf>
    <xf numFmtId="0" fontId="51" fillId="0" borderId="132" xfId="0" applyNumberFormat="1" applyFont="1" applyBorder="1" applyAlignment="1">
      <alignment horizontal="center" vertical="center"/>
    </xf>
    <xf numFmtId="0" fontId="51" fillId="36" borderId="10" xfId="0" applyNumberFormat="1" applyFont="1" applyFill="1" applyBorder="1" applyAlignment="1">
      <alignment horizontal="center" vertical="center"/>
    </xf>
    <xf numFmtId="0" fontId="51" fillId="0" borderId="4" xfId="0" applyNumberFormat="1" applyFont="1" applyBorder="1" applyAlignment="1">
      <alignment horizontal="center" vertical="center"/>
    </xf>
    <xf numFmtId="0" fontId="51" fillId="0" borderId="103" xfId="0" applyNumberFormat="1" applyFont="1" applyBorder="1" applyAlignment="1">
      <alignment horizontal="center" vertical="center"/>
    </xf>
    <xf numFmtId="0" fontId="51" fillId="0" borderId="24" xfId="0" applyNumberFormat="1" applyFont="1" applyBorder="1" applyAlignment="1">
      <alignment horizontal="center" vertical="center"/>
    </xf>
    <xf numFmtId="0" fontId="51" fillId="0" borderId="110" xfId="0" applyNumberFormat="1" applyFont="1" applyBorder="1" applyAlignment="1">
      <alignment horizontal="center" vertical="center"/>
    </xf>
    <xf numFmtId="0" fontId="51" fillId="0" borderId="84" xfId="0" applyNumberFormat="1" applyFont="1" applyBorder="1" applyAlignment="1">
      <alignment horizontal="center" vertical="center"/>
    </xf>
    <xf numFmtId="0" fontId="51" fillId="36" borderId="99" xfId="0" applyNumberFormat="1" applyFont="1" applyFill="1" applyBorder="1" applyAlignment="1">
      <alignment horizontal="center" vertical="center"/>
    </xf>
    <xf numFmtId="0" fontId="51" fillId="36" borderId="97" xfId="0" applyNumberFormat="1" applyFont="1" applyFill="1" applyBorder="1" applyAlignment="1">
      <alignment horizontal="center" vertical="center"/>
    </xf>
    <xf numFmtId="0" fontId="51" fillId="36" borderId="140" xfId="0" applyNumberFormat="1" applyFont="1" applyFill="1" applyBorder="1" applyAlignment="1">
      <alignment horizontal="center" vertical="center"/>
    </xf>
    <xf numFmtId="0" fontId="52" fillId="10" borderId="104" xfId="0" applyNumberFormat="1" applyFont="1" applyFill="1" applyBorder="1" applyAlignment="1">
      <alignment horizontal="center" vertical="center"/>
    </xf>
    <xf numFmtId="0" fontId="52" fillId="10" borderId="105" xfId="0" applyNumberFormat="1" applyFont="1" applyFill="1" applyBorder="1" applyAlignment="1">
      <alignment horizontal="center" vertical="center"/>
    </xf>
    <xf numFmtId="0" fontId="52" fillId="10" borderId="106" xfId="0" applyNumberFormat="1" applyFont="1" applyFill="1" applyBorder="1" applyAlignment="1">
      <alignment horizontal="center" vertical="center"/>
    </xf>
    <xf numFmtId="0" fontId="52" fillId="10" borderId="88" xfId="0" applyNumberFormat="1" applyFont="1" applyFill="1" applyBorder="1" applyAlignment="1">
      <alignment horizontal="center" vertical="center"/>
    </xf>
    <xf numFmtId="0" fontId="60" fillId="10" borderId="104" xfId="0" applyNumberFormat="1" applyFont="1" applyFill="1" applyBorder="1" applyAlignment="1">
      <alignment horizontal="center" vertical="center"/>
    </xf>
    <xf numFmtId="0" fontId="60" fillId="10" borderId="106" xfId="0" applyNumberFormat="1" applyFont="1" applyFill="1" applyBorder="1" applyAlignment="1">
      <alignment horizontal="center" vertical="center"/>
    </xf>
    <xf numFmtId="0" fontId="52" fillId="12" borderId="0" xfId="0" applyNumberFormat="1" applyFont="1" applyFill="1" applyBorder="1" applyAlignment="1">
      <alignment horizontal="center" vertical="center"/>
    </xf>
    <xf numFmtId="0" fontId="52" fillId="10" borderId="142" xfId="0" applyNumberFormat="1" applyFont="1" applyFill="1" applyBorder="1" applyAlignment="1">
      <alignment horizontal="center" vertical="center"/>
    </xf>
    <xf numFmtId="2" fontId="64" fillId="10" borderId="118" xfId="0" applyNumberFormat="1" applyFont="1" applyFill="1" applyBorder="1" applyAlignment="1">
      <alignment horizontal="center" vertical="center"/>
    </xf>
    <xf numFmtId="0" fontId="80" fillId="33" borderId="79" xfId="0" applyNumberFormat="1" applyFont="1" applyFill="1" applyBorder="1" applyAlignment="1">
      <alignment horizontal="center" vertical="center"/>
    </xf>
    <xf numFmtId="0" fontId="51" fillId="0" borderId="0" xfId="0" applyNumberFormat="1" applyFont="1" applyBorder="1" applyAlignment="1">
      <alignment horizontal="center" vertical="center"/>
    </xf>
    <xf numFmtId="0" fontId="51" fillId="0" borderId="81" xfId="0" applyNumberFormat="1" applyFont="1" applyBorder="1" applyAlignment="1">
      <alignment horizontal="center" vertical="center"/>
    </xf>
    <xf numFmtId="0" fontId="80" fillId="33" borderId="85" xfId="0" applyNumberFormat="1" applyFont="1" applyFill="1" applyBorder="1" applyAlignment="1">
      <alignment horizontal="center" vertical="center"/>
    </xf>
    <xf numFmtId="0" fontId="80" fillId="33" borderId="81" xfId="0" applyNumberFormat="1" applyFont="1" applyFill="1" applyBorder="1" applyAlignment="1">
      <alignment horizontal="center" vertical="center"/>
    </xf>
    <xf numFmtId="0" fontId="51" fillId="0" borderId="98" xfId="0" applyNumberFormat="1" applyFont="1" applyBorder="1" applyAlignment="1">
      <alignment horizontal="center" vertical="center"/>
    </xf>
    <xf numFmtId="0" fontId="51" fillId="0" borderId="20" xfId="0" applyNumberFormat="1" applyFont="1" applyBorder="1" applyAlignment="1">
      <alignment horizontal="center" vertical="center"/>
    </xf>
    <xf numFmtId="0" fontId="51" fillId="0" borderId="107" xfId="0" applyNumberFormat="1" applyFont="1" applyBorder="1" applyAlignment="1">
      <alignment horizontal="center" vertical="center"/>
    </xf>
    <xf numFmtId="0" fontId="80" fillId="33" borderId="78" xfId="0" applyNumberFormat="1" applyFont="1" applyFill="1" applyBorder="1" applyAlignment="1">
      <alignment horizontal="center" vertical="center"/>
    </xf>
    <xf numFmtId="0" fontId="51" fillId="0" borderId="99" xfId="0" applyNumberFormat="1" applyFont="1" applyBorder="1" applyAlignment="1">
      <alignment horizontal="center" vertical="center"/>
    </xf>
    <xf numFmtId="0" fontId="51" fillId="0" borderId="97" xfId="0" applyNumberFormat="1" applyFont="1" applyBorder="1" applyAlignment="1">
      <alignment horizontal="center" vertical="center"/>
    </xf>
    <xf numFmtId="0" fontId="80" fillId="33" borderId="18" xfId="0" applyNumberFormat="1" applyFont="1" applyFill="1" applyBorder="1" applyAlignment="1">
      <alignment horizontal="center" vertical="center"/>
    </xf>
    <xf numFmtId="0" fontId="80" fillId="33" borderId="141" xfId="0" applyNumberFormat="1" applyFont="1" applyFill="1" applyBorder="1" applyAlignment="1">
      <alignment horizontal="center" vertical="center"/>
    </xf>
    <xf numFmtId="0" fontId="51" fillId="0" borderId="89" xfId="0" applyNumberFormat="1" applyFont="1" applyBorder="1" applyAlignment="1">
      <alignment horizontal="center" vertical="center"/>
    </xf>
    <xf numFmtId="0" fontId="51" fillId="0" borderId="91" xfId="0" applyNumberFormat="1" applyFont="1" applyBorder="1" applyAlignment="1">
      <alignment horizontal="center" vertical="center"/>
    </xf>
    <xf numFmtId="0" fontId="80" fillId="27" borderId="20" xfId="0" applyNumberFormat="1" applyFont="1" applyFill="1" applyBorder="1" applyAlignment="1">
      <alignment horizontal="center" vertical="center"/>
    </xf>
    <xf numFmtId="0" fontId="80" fillId="37" borderId="79" xfId="0" applyNumberFormat="1" applyFont="1" applyFill="1" applyBorder="1" applyAlignment="1">
      <alignment horizontal="center" vertical="center"/>
    </xf>
    <xf numFmtId="0" fontId="80" fillId="37" borderId="78" xfId="0" applyNumberFormat="1" applyFont="1" applyFill="1" applyBorder="1" applyAlignment="1">
      <alignment horizontal="center" vertical="center"/>
    </xf>
    <xf numFmtId="0" fontId="80" fillId="35" borderId="79" xfId="0" applyNumberFormat="1" applyFont="1" applyFill="1" applyBorder="1" applyAlignment="1">
      <alignment horizontal="center" vertical="center"/>
    </xf>
    <xf numFmtId="0" fontId="80" fillId="27" borderId="58" xfId="0" applyNumberFormat="1" applyFont="1" applyFill="1" applyBorder="1" applyAlignment="1">
      <alignment horizontal="center" vertical="center"/>
    </xf>
    <xf numFmtId="0" fontId="80" fillId="21" borderId="79" xfId="0" applyNumberFormat="1" applyFont="1" applyFill="1" applyBorder="1" applyAlignment="1">
      <alignment horizontal="center" vertical="center"/>
    </xf>
    <xf numFmtId="0" fontId="80" fillId="32" borderId="99" xfId="0" applyNumberFormat="1" applyFont="1" applyFill="1" applyBorder="1" applyAlignment="1">
      <alignment horizontal="center" vertical="center"/>
    </xf>
    <xf numFmtId="0" fontId="80" fillId="32" borderId="139" xfId="0" applyNumberFormat="1" applyFont="1" applyFill="1" applyBorder="1" applyAlignment="1">
      <alignment horizontal="center" vertical="center"/>
    </xf>
    <xf numFmtId="0" fontId="80" fillId="32" borderId="79" xfId="0" applyNumberFormat="1" applyFont="1" applyFill="1" applyBorder="1" applyAlignment="1">
      <alignment horizontal="center" vertical="center"/>
    </xf>
    <xf numFmtId="0" fontId="51" fillId="0" borderId="107" xfId="0" applyNumberFormat="1" applyFont="1" applyFill="1" applyBorder="1" applyAlignment="1">
      <alignment horizontal="center" vertical="center"/>
    </xf>
    <xf numFmtId="0" fontId="51" fillId="0" borderId="110" xfId="0" applyNumberFormat="1" applyFont="1" applyFill="1" applyBorder="1" applyAlignment="1">
      <alignment horizontal="center" vertical="center"/>
    </xf>
    <xf numFmtId="0" fontId="51" fillId="0" borderId="94" xfId="0" applyNumberFormat="1" applyFont="1" applyFill="1" applyBorder="1" applyAlignment="1">
      <alignment horizontal="center" vertical="center"/>
    </xf>
    <xf numFmtId="0" fontId="51" fillId="0" borderId="13" xfId="0" applyNumberFormat="1" applyFont="1" applyFill="1" applyBorder="1" applyAlignment="1">
      <alignment horizontal="center" vertical="center"/>
    </xf>
    <xf numFmtId="0" fontId="51" fillId="0" borderId="14" xfId="0" applyNumberFormat="1" applyFont="1" applyFill="1" applyBorder="1" applyAlignment="1">
      <alignment horizontal="center" vertical="center"/>
    </xf>
    <xf numFmtId="0" fontId="51" fillId="0" borderId="17"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0" fontId="80" fillId="34" borderId="79" xfId="0" applyNumberFormat="1" applyFont="1" applyFill="1" applyBorder="1" applyAlignment="1">
      <alignment horizontal="center" vertical="center"/>
    </xf>
    <xf numFmtId="0" fontId="51" fillId="0" borderId="99" xfId="0" applyNumberFormat="1" applyFont="1" applyFill="1" applyBorder="1" applyAlignment="1">
      <alignment horizontal="center" vertical="center"/>
    </xf>
    <xf numFmtId="0" fontId="97" fillId="20" borderId="83" xfId="0" applyNumberFormat="1" applyFont="1" applyFill="1" applyBorder="1" applyAlignment="1">
      <alignment horizontal="center" vertical="center"/>
    </xf>
    <xf numFmtId="0" fontId="97" fillId="20" borderId="89" xfId="0" applyNumberFormat="1" applyFont="1" applyFill="1" applyBorder="1" applyAlignment="1">
      <alignment horizontal="center" vertical="center"/>
    </xf>
    <xf numFmtId="0" fontId="97" fillId="20" borderId="91" xfId="0" applyNumberFormat="1" applyFont="1" applyFill="1" applyBorder="1" applyAlignment="1">
      <alignment horizontal="center" vertical="center"/>
    </xf>
    <xf numFmtId="43" fontId="52" fillId="12" borderId="2" xfId="2" applyFont="1" applyFill="1" applyBorder="1" applyAlignment="1">
      <alignment horizontal="center" vertical="center"/>
    </xf>
    <xf numFmtId="43" fontId="60" fillId="10" borderId="104" xfId="2" applyFont="1" applyFill="1" applyBorder="1" applyAlignment="1">
      <alignment horizontal="center" vertical="center"/>
    </xf>
    <xf numFmtId="43" fontId="52" fillId="12" borderId="105" xfId="2" applyFont="1" applyFill="1" applyBorder="1" applyAlignment="1">
      <alignment horizontal="center" vertical="center"/>
    </xf>
    <xf numFmtId="179" fontId="52" fillId="10" borderId="104" xfId="2" applyNumberFormat="1" applyFont="1" applyFill="1" applyBorder="1" applyAlignment="1">
      <alignment horizontal="center" vertical="center"/>
    </xf>
    <xf numFmtId="179" fontId="52" fillId="10" borderId="105" xfId="2" applyNumberFormat="1" applyFont="1" applyFill="1" applyBorder="1" applyAlignment="1">
      <alignment horizontal="center" vertical="center"/>
    </xf>
    <xf numFmtId="179" fontId="52" fillId="10" borderId="88" xfId="2" applyNumberFormat="1" applyFont="1" applyFill="1" applyBorder="1" applyAlignment="1">
      <alignment horizontal="center" vertical="center"/>
    </xf>
    <xf numFmtId="179" fontId="52" fillId="10" borderId="106" xfId="2" applyNumberFormat="1" applyFont="1" applyFill="1" applyBorder="1" applyAlignment="1">
      <alignment horizontal="center" vertical="center"/>
    </xf>
    <xf numFmtId="43" fontId="72" fillId="20" borderId="114" xfId="2" applyFont="1" applyFill="1" applyBorder="1" applyAlignment="1">
      <alignment horizontal="center" vertical="center"/>
    </xf>
    <xf numFmtId="43" fontId="71" fillId="20" borderId="114" xfId="2" applyFont="1" applyFill="1" applyBorder="1" applyAlignment="1">
      <alignment horizontal="center" vertical="center"/>
    </xf>
    <xf numFmtId="43" fontId="64" fillId="10" borderId="114" xfId="2" applyFont="1" applyFill="1" applyBorder="1" applyAlignment="1">
      <alignment horizontal="center" vertical="center"/>
    </xf>
    <xf numFmtId="43" fontId="63" fillId="20" borderId="143" xfId="2" applyFont="1" applyFill="1" applyBorder="1" applyAlignment="1">
      <alignment horizontal="center" vertical="center"/>
    </xf>
    <xf numFmtId="179" fontId="63" fillId="20" borderId="143" xfId="2" applyNumberFormat="1" applyFont="1" applyFill="1" applyBorder="1" applyAlignment="1">
      <alignment horizontal="center" vertical="center"/>
    </xf>
    <xf numFmtId="43" fontId="52" fillId="10" borderId="143" xfId="2" applyFont="1" applyFill="1" applyBorder="1" applyAlignment="1">
      <alignment horizontal="center" vertical="center"/>
    </xf>
    <xf numFmtId="179" fontId="51" fillId="0" borderId="108" xfId="2" applyNumberFormat="1" applyFont="1" applyBorder="1" applyAlignment="1">
      <alignment horizontal="center" vertical="center"/>
    </xf>
    <xf numFmtId="179" fontId="80" fillId="33" borderId="78" xfId="2" applyNumberFormat="1" applyFont="1" applyFill="1" applyBorder="1" applyAlignment="1">
      <alignment horizontal="center" vertical="center"/>
    </xf>
    <xf numFmtId="179" fontId="80" fillId="33" borderId="96" xfId="2" applyNumberFormat="1" applyFont="1" applyFill="1" applyBorder="1" applyAlignment="1">
      <alignment horizontal="center" vertical="center"/>
    </xf>
    <xf numFmtId="179" fontId="51" fillId="0" borderId="114" xfId="2" applyNumberFormat="1" applyFont="1" applyBorder="1" applyAlignment="1">
      <alignment horizontal="center" vertical="center"/>
    </xf>
    <xf numFmtId="179" fontId="80" fillId="27" borderId="89" xfId="2" applyNumberFormat="1" applyFont="1" applyFill="1" applyBorder="1" applyAlignment="1">
      <alignment horizontal="center" vertical="center"/>
    </xf>
    <xf numFmtId="179" fontId="80" fillId="27" borderId="79" xfId="2" applyNumberFormat="1" applyFont="1" applyFill="1" applyBorder="1" applyAlignment="1">
      <alignment horizontal="center" vertical="center"/>
    </xf>
    <xf numFmtId="179" fontId="80" fillId="21" borderId="78" xfId="2" applyNumberFormat="1" applyFont="1" applyFill="1" applyBorder="1" applyAlignment="1">
      <alignment horizontal="center" vertical="center"/>
    </xf>
    <xf numFmtId="179" fontId="80" fillId="21" borderId="79" xfId="2" applyNumberFormat="1" applyFont="1" applyFill="1" applyBorder="1" applyAlignment="1">
      <alignment horizontal="center" vertical="center"/>
    </xf>
    <xf numFmtId="0" fontId="82" fillId="40" borderId="94" xfId="0" applyNumberFormat="1" applyFont="1" applyFill="1" applyBorder="1" applyAlignment="1">
      <alignment horizontal="center" vertical="center" wrapText="1"/>
    </xf>
    <xf numFmtId="179" fontId="51" fillId="0" borderId="0" xfId="0" applyNumberFormat="1" applyFont="1" applyAlignment="1">
      <alignment vertical="center"/>
    </xf>
    <xf numFmtId="0" fontId="53" fillId="0" borderId="5" xfId="7" applyFont="1" applyBorder="1" applyAlignment="1">
      <alignment horizontal="justify" vertical="center" wrapText="1"/>
    </xf>
    <xf numFmtId="0" fontId="53" fillId="17" borderId="4" xfId="7" applyFont="1" applyFill="1" applyBorder="1" applyAlignment="1">
      <alignment horizontal="left" vertical="center" wrapText="1"/>
    </xf>
    <xf numFmtId="165" fontId="103" fillId="32" borderId="3" xfId="0" applyFont="1" applyFill="1" applyBorder="1" applyAlignment="1">
      <alignment horizontal="left" vertical="center"/>
    </xf>
    <xf numFmtId="165" fontId="62" fillId="45" borderId="3" xfId="0" applyFont="1" applyFill="1" applyBorder="1" applyAlignment="1">
      <alignment horizontal="left" vertical="center" wrapText="1"/>
    </xf>
    <xf numFmtId="165" fontId="0" fillId="0" borderId="24" xfId="0" applyBorder="1" applyAlignment="1">
      <alignment horizontal="center"/>
    </xf>
    <xf numFmtId="165" fontId="0" fillId="0" borderId="19" xfId="0" applyBorder="1" applyAlignment="1">
      <alignment horizontal="center"/>
    </xf>
    <xf numFmtId="165" fontId="0" fillId="0" borderId="58" xfId="0" applyBorder="1" applyAlignment="1">
      <alignment horizontal="center"/>
    </xf>
    <xf numFmtId="165" fontId="0" fillId="0" borderId="26" xfId="0" applyBorder="1" applyAlignment="1">
      <alignment horizontal="center"/>
    </xf>
    <xf numFmtId="165" fontId="62" fillId="36" borderId="3" xfId="0" applyFont="1" applyFill="1" applyBorder="1" applyAlignment="1">
      <alignment horizontal="left" vertical="center" wrapText="1"/>
    </xf>
    <xf numFmtId="165" fontId="62" fillId="33" borderId="3" xfId="0" applyFont="1" applyFill="1" applyBorder="1" applyAlignment="1">
      <alignment horizontal="left" vertical="center" wrapText="1"/>
    </xf>
    <xf numFmtId="165" fontId="62" fillId="27" borderId="3" xfId="0" applyFont="1" applyFill="1" applyBorder="1" applyAlignment="1">
      <alignment horizontal="left" vertical="center" wrapText="1"/>
    </xf>
    <xf numFmtId="165" fontId="62" fillId="35" borderId="3" xfId="0" applyFont="1" applyFill="1" applyBorder="1" applyAlignment="1">
      <alignment horizontal="left" vertical="center" wrapText="1"/>
    </xf>
    <xf numFmtId="165" fontId="102" fillId="0" borderId="29" xfId="0" applyFont="1" applyBorder="1" applyAlignment="1">
      <alignment horizontal="center" vertical="center" wrapText="1"/>
    </xf>
    <xf numFmtId="165" fontId="102" fillId="0" borderId="19" xfId="0" applyFont="1" applyBorder="1" applyAlignment="1">
      <alignment horizontal="center" vertical="center" wrapText="1"/>
    </xf>
    <xf numFmtId="165" fontId="102" fillId="0" borderId="58" xfId="0" applyFont="1" applyBorder="1" applyAlignment="1">
      <alignment horizontal="center" vertical="center" wrapText="1"/>
    </xf>
    <xf numFmtId="165" fontId="102" fillId="0" borderId="0" xfId="0" applyFont="1" applyBorder="1" applyAlignment="1">
      <alignment horizontal="center" vertical="center" wrapText="1"/>
    </xf>
    <xf numFmtId="165" fontId="102" fillId="0" borderId="26" xfId="0" applyFont="1" applyBorder="1" applyAlignment="1">
      <alignment horizontal="center" vertical="center" wrapText="1"/>
    </xf>
    <xf numFmtId="165" fontId="102" fillId="0" borderId="9" xfId="0" applyFont="1" applyBorder="1" applyAlignment="1">
      <alignment horizontal="center" vertical="center" wrapText="1"/>
    </xf>
    <xf numFmtId="165" fontId="102" fillId="0" borderId="2" xfId="0" applyFont="1" applyBorder="1" applyAlignment="1">
      <alignment horizontal="center" vertical="center" wrapText="1"/>
    </xf>
    <xf numFmtId="165" fontId="102" fillId="0" borderId="22" xfId="0" applyFont="1" applyBorder="1" applyAlignment="1">
      <alignment horizontal="center" vertical="center" wrapText="1"/>
    </xf>
    <xf numFmtId="165" fontId="12" fillId="0" borderId="3" xfId="0" applyFont="1" applyFill="1" applyBorder="1" applyAlignment="1">
      <alignment horizontal="center" vertical="center"/>
    </xf>
    <xf numFmtId="0" fontId="16" fillId="0" borderId="24" xfId="0" applyNumberFormat="1" applyFont="1" applyBorder="1" applyAlignment="1">
      <alignment horizontal="left" vertical="center" wrapText="1"/>
    </xf>
    <xf numFmtId="0" fontId="16" fillId="0" borderId="29"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58"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26" xfId="0" applyNumberFormat="1" applyFont="1" applyBorder="1" applyAlignment="1">
      <alignment horizontal="left" vertical="center" wrapText="1"/>
    </xf>
    <xf numFmtId="0" fontId="16" fillId="0" borderId="9" xfId="0"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22" xfId="0" applyNumberFormat="1" applyFont="1" applyBorder="1" applyAlignment="1">
      <alignment horizontal="left" vertical="center" wrapText="1"/>
    </xf>
    <xf numFmtId="165" fontId="12" fillId="0" borderId="7" xfId="0" applyFont="1" applyFill="1" applyBorder="1" applyAlignment="1">
      <alignment horizontal="center" vertical="center"/>
    </xf>
    <xf numFmtId="165" fontId="12" fillId="0" borderId="90" xfId="0" applyFont="1" applyFill="1" applyBorder="1" applyAlignment="1">
      <alignment horizontal="center" vertical="center"/>
    </xf>
    <xf numFmtId="165" fontId="12" fillId="0" borderId="5" xfId="0" applyFont="1" applyFill="1" applyBorder="1" applyAlignment="1">
      <alignment horizontal="center" vertical="center"/>
    </xf>
    <xf numFmtId="165" fontId="86" fillId="0" borderId="0" xfId="0" applyFont="1" applyAlignment="1">
      <alignment horizontal="center" vertical="center" wrapText="1"/>
    </xf>
    <xf numFmtId="0" fontId="81" fillId="0" borderId="7" xfId="0" applyNumberFormat="1" applyFont="1" applyBorder="1" applyAlignment="1">
      <alignment horizontal="center" vertical="center" wrapText="1"/>
    </xf>
    <xf numFmtId="0" fontId="81" fillId="0" borderId="5" xfId="0" applyNumberFormat="1" applyFont="1" applyBorder="1" applyAlignment="1">
      <alignment horizontal="center" vertical="center" wrapText="1"/>
    </xf>
    <xf numFmtId="0" fontId="81" fillId="0" borderId="90" xfId="0" applyNumberFormat="1" applyFont="1" applyBorder="1" applyAlignment="1">
      <alignment horizontal="center" vertical="center" wrapText="1"/>
    </xf>
    <xf numFmtId="165" fontId="85" fillId="21" borderId="0" xfId="0" applyFont="1" applyFill="1" applyAlignment="1">
      <alignment horizontal="left" vertical="center" wrapText="1"/>
    </xf>
    <xf numFmtId="165" fontId="85" fillId="32" borderId="0" xfId="0" applyFont="1" applyFill="1" applyAlignment="1">
      <alignment horizontal="left" vertical="center" wrapText="1"/>
    </xf>
    <xf numFmtId="165" fontId="83" fillId="34" borderId="0" xfId="0" applyFont="1" applyFill="1" applyAlignment="1">
      <alignment horizontal="left" vertical="center" wrapText="1"/>
    </xf>
    <xf numFmtId="165" fontId="85" fillId="18" borderId="0" xfId="0" applyFont="1" applyFill="1" applyAlignment="1">
      <alignment horizontal="left" vertical="center" wrapText="1"/>
    </xf>
    <xf numFmtId="165" fontId="83" fillId="21" borderId="0" xfId="0" applyFont="1" applyFill="1" applyAlignment="1">
      <alignment horizontal="left" vertical="center" wrapText="1"/>
    </xf>
    <xf numFmtId="165" fontId="85" fillId="35" borderId="0" xfId="0" applyFont="1" applyFill="1" applyAlignment="1">
      <alignment horizontal="left" vertical="center" wrapText="1"/>
    </xf>
    <xf numFmtId="165" fontId="83" fillId="36" borderId="29" xfId="0" applyFont="1" applyFill="1" applyBorder="1" applyAlignment="1">
      <alignment horizontal="left" vertical="center" wrapText="1"/>
    </xf>
    <xf numFmtId="165" fontId="83" fillId="33" borderId="0" xfId="0" applyFont="1" applyFill="1" applyAlignment="1">
      <alignment horizontal="left" vertical="center" wrapText="1"/>
    </xf>
    <xf numFmtId="165" fontId="83" fillId="27" borderId="0" xfId="0" applyFont="1" applyFill="1" applyAlignment="1">
      <alignment horizontal="left" vertical="center" wrapText="1"/>
    </xf>
    <xf numFmtId="165" fontId="85" fillId="27" borderId="0" xfId="0" applyFont="1" applyFill="1" applyAlignment="1">
      <alignment horizontal="left" vertical="center" wrapText="1"/>
    </xf>
    <xf numFmtId="165" fontId="85" fillId="37" borderId="0" xfId="0" applyFont="1" applyFill="1" applyAlignment="1">
      <alignment horizontal="left" vertical="center" wrapText="1"/>
    </xf>
    <xf numFmtId="165" fontId="83" fillId="35" borderId="0" xfId="0" applyFont="1" applyFill="1" applyAlignment="1">
      <alignment horizontal="left" vertical="center" wrapText="1"/>
    </xf>
    <xf numFmtId="0" fontId="51" fillId="0" borderId="57" xfId="0" applyNumberFormat="1" applyFont="1" applyBorder="1" applyAlignment="1">
      <alignment horizontal="justify" vertical="top" wrapText="1"/>
    </xf>
    <xf numFmtId="0" fontId="52" fillId="0" borderId="57" xfId="0" applyNumberFormat="1" applyFont="1" applyBorder="1" applyAlignment="1">
      <alignment vertical="center" wrapText="1"/>
    </xf>
    <xf numFmtId="0" fontId="51" fillId="0" borderId="58" xfId="0" applyNumberFormat="1" applyFont="1" applyFill="1" applyBorder="1" applyAlignment="1">
      <alignment horizontal="left" vertical="center" wrapText="1"/>
    </xf>
    <xf numFmtId="0" fontId="51" fillId="0" borderId="0" xfId="0" applyNumberFormat="1" applyFont="1" applyFill="1" applyBorder="1" applyAlignment="1">
      <alignment horizontal="left" vertical="center" wrapText="1"/>
    </xf>
    <xf numFmtId="0" fontId="51" fillId="0" borderId="26" xfId="0" applyNumberFormat="1" applyFont="1" applyFill="1" applyBorder="1" applyAlignment="1">
      <alignment horizontal="left" vertical="center" wrapText="1"/>
    </xf>
    <xf numFmtId="0" fontId="60" fillId="27" borderId="72" xfId="0" applyNumberFormat="1" applyFont="1" applyFill="1" applyBorder="1" applyAlignment="1">
      <alignment horizontal="center" vertical="center" textRotation="45" wrapText="1"/>
    </xf>
    <xf numFmtId="0" fontId="60" fillId="27" borderId="73" xfId="0" applyNumberFormat="1" applyFont="1" applyFill="1" applyBorder="1" applyAlignment="1">
      <alignment horizontal="center" vertical="center" textRotation="45" wrapText="1"/>
    </xf>
    <xf numFmtId="0" fontId="68" fillId="0" borderId="57" xfId="0" applyNumberFormat="1" applyFont="1" applyFill="1" applyBorder="1" applyAlignment="1" applyProtection="1">
      <alignment horizontal="center" vertical="center"/>
      <protection locked="0" hidden="1"/>
    </xf>
    <xf numFmtId="0" fontId="51" fillId="0" borderId="0" xfId="0" applyNumberFormat="1" applyFont="1" applyBorder="1" applyAlignment="1" applyProtection="1">
      <alignment horizontal="left" vertical="top" wrapText="1"/>
      <protection locked="0" hidden="1"/>
    </xf>
    <xf numFmtId="0" fontId="51" fillId="0" borderId="0" xfId="0" applyNumberFormat="1" applyFont="1" applyBorder="1" applyAlignment="1" applyProtection="1">
      <alignment horizontal="left" vertical="top"/>
      <protection locked="0" hidden="1"/>
    </xf>
    <xf numFmtId="0" fontId="51" fillId="22" borderId="59" xfId="0" applyNumberFormat="1" applyFont="1" applyFill="1" applyBorder="1" applyAlignment="1" applyProtection="1">
      <alignment horizontal="left" vertical="center" wrapText="1"/>
      <protection hidden="1"/>
    </xf>
    <xf numFmtId="0" fontId="51" fillId="22" borderId="60" xfId="0" applyNumberFormat="1" applyFont="1" applyFill="1" applyBorder="1" applyAlignment="1" applyProtection="1">
      <alignment horizontal="left" vertical="center" wrapText="1"/>
      <protection hidden="1"/>
    </xf>
    <xf numFmtId="0" fontId="51" fillId="22" borderId="61" xfId="0" applyNumberFormat="1" applyFont="1" applyFill="1" applyBorder="1" applyAlignment="1" applyProtection="1">
      <alignment horizontal="left" vertical="center" wrapText="1"/>
      <protection hidden="1"/>
    </xf>
    <xf numFmtId="0" fontId="51" fillId="16" borderId="57" xfId="0" applyNumberFormat="1" applyFont="1" applyFill="1" applyBorder="1" applyAlignment="1" applyProtection="1">
      <alignment horizontal="left" vertical="center" wrapText="1"/>
      <protection hidden="1"/>
    </xf>
    <xf numFmtId="0" fontId="51" fillId="16" borderId="57" xfId="0" applyNumberFormat="1" applyFont="1" applyFill="1" applyBorder="1" applyAlignment="1" applyProtection="1">
      <alignment horizontal="left" vertical="center" wrapText="1"/>
    </xf>
    <xf numFmtId="0" fontId="87" fillId="36" borderId="59" xfId="0" applyNumberFormat="1" applyFont="1" applyFill="1" applyBorder="1" applyAlignment="1" applyProtection="1">
      <alignment horizontal="center" vertical="center" wrapText="1"/>
      <protection locked="0" hidden="1"/>
    </xf>
    <xf numFmtId="0" fontId="87" fillId="36" borderId="60" xfId="0" applyNumberFormat="1" applyFont="1" applyFill="1" applyBorder="1" applyAlignment="1" applyProtection="1">
      <alignment horizontal="center" vertical="center" wrapText="1"/>
      <protection locked="0" hidden="1"/>
    </xf>
    <xf numFmtId="0" fontId="87" fillId="36" borderId="61" xfId="0" applyNumberFormat="1" applyFont="1" applyFill="1" applyBorder="1" applyAlignment="1" applyProtection="1">
      <alignment horizontal="center" vertical="center" wrapText="1"/>
      <protection locked="0" hidden="1"/>
    </xf>
    <xf numFmtId="0" fontId="51" fillId="23" borderId="59" xfId="60" applyNumberFormat="1" applyFont="1" applyFill="1" applyBorder="1" applyAlignment="1" applyProtection="1">
      <alignment horizontal="left" vertical="center"/>
      <protection locked="0" hidden="1"/>
    </xf>
    <xf numFmtId="0" fontId="51" fillId="23" borderId="60" xfId="60" applyNumberFormat="1" applyFont="1" applyFill="1" applyBorder="1" applyAlignment="1" applyProtection="1">
      <alignment horizontal="left" vertical="center"/>
      <protection locked="0" hidden="1"/>
    </xf>
    <xf numFmtId="0" fontId="51" fillId="23" borderId="61" xfId="60" applyNumberFormat="1" applyFont="1" applyFill="1" applyBorder="1" applyAlignment="1" applyProtection="1">
      <alignment horizontal="left" vertical="center"/>
      <protection locked="0" hidden="1"/>
    </xf>
    <xf numFmtId="0" fontId="51" fillId="23" borderId="59" xfId="60" applyNumberFormat="1" applyFont="1" applyFill="1" applyBorder="1" applyAlignment="1" applyProtection="1">
      <alignment horizontal="left" vertical="center" wrapText="1"/>
      <protection locked="0" hidden="1"/>
    </xf>
    <xf numFmtId="0" fontId="51" fillId="23" borderId="60" xfId="60" applyNumberFormat="1" applyFont="1" applyFill="1" applyBorder="1" applyAlignment="1" applyProtection="1">
      <alignment horizontal="left" vertical="center" wrapText="1"/>
      <protection locked="0" hidden="1"/>
    </xf>
    <xf numFmtId="0" fontId="51" fillId="23" borderId="61" xfId="60" applyNumberFormat="1" applyFont="1" applyFill="1" applyBorder="1" applyAlignment="1" applyProtection="1">
      <alignment horizontal="left" vertical="center" wrapText="1"/>
      <protection locked="0" hidden="1"/>
    </xf>
    <xf numFmtId="0" fontId="51" fillId="12" borderId="0" xfId="0" applyNumberFormat="1" applyFont="1" applyFill="1" applyBorder="1" applyAlignment="1" applyProtection="1">
      <alignment horizontal="left" vertical="center" wrapText="1"/>
      <protection locked="0" hidden="1"/>
    </xf>
    <xf numFmtId="0" fontId="51" fillId="0" borderId="57" xfId="0" applyNumberFormat="1" applyFont="1" applyBorder="1" applyAlignment="1">
      <alignment horizontal="justify" vertical="center" wrapText="1"/>
    </xf>
    <xf numFmtId="0" fontId="51" fillId="0" borderId="64" xfId="0" applyNumberFormat="1" applyFont="1" applyBorder="1" applyAlignment="1" applyProtection="1">
      <alignment horizontal="justify" vertical="center" wrapText="1"/>
      <protection locked="0" hidden="1"/>
    </xf>
    <xf numFmtId="0" fontId="51" fillId="0" borderId="65" xfId="0" applyNumberFormat="1" applyFont="1" applyBorder="1" applyAlignment="1" applyProtection="1">
      <alignment horizontal="justify" vertical="center" wrapText="1"/>
      <protection locked="0" hidden="1"/>
    </xf>
    <xf numFmtId="0" fontId="51" fillId="0" borderId="66" xfId="0" applyNumberFormat="1" applyFont="1" applyBorder="1" applyAlignment="1" applyProtection="1">
      <alignment horizontal="justify" vertical="center" wrapText="1"/>
      <protection locked="0" hidden="1"/>
    </xf>
    <xf numFmtId="0" fontId="51" fillId="0" borderId="67" xfId="0" applyNumberFormat="1" applyFont="1" applyBorder="1" applyAlignment="1" applyProtection="1">
      <alignment horizontal="justify" vertical="center" wrapText="1"/>
      <protection locked="0" hidden="1"/>
    </xf>
    <xf numFmtId="0" fontId="51" fillId="0" borderId="0" xfId="0" applyNumberFormat="1" applyFont="1" applyBorder="1" applyAlignment="1" applyProtection="1">
      <alignment horizontal="justify" vertical="center" wrapText="1"/>
      <protection locked="0" hidden="1"/>
    </xf>
    <xf numFmtId="0" fontId="51" fillId="0" borderId="68" xfId="0" applyNumberFormat="1" applyFont="1" applyBorder="1" applyAlignment="1" applyProtection="1">
      <alignment horizontal="justify" vertical="center" wrapText="1"/>
      <protection locked="0" hidden="1"/>
    </xf>
    <xf numFmtId="0" fontId="51" fillId="0" borderId="69" xfId="0" applyNumberFormat="1" applyFont="1" applyBorder="1" applyAlignment="1" applyProtection="1">
      <alignment horizontal="justify" vertical="center" wrapText="1"/>
      <protection locked="0" hidden="1"/>
    </xf>
    <xf numFmtId="0" fontId="51" fillId="0" borderId="70" xfId="0" applyNumberFormat="1" applyFont="1" applyBorder="1" applyAlignment="1" applyProtection="1">
      <alignment horizontal="justify" vertical="center" wrapText="1"/>
      <protection locked="0" hidden="1"/>
    </xf>
    <xf numFmtId="0" fontId="51" fillId="0" borderId="71" xfId="0" applyNumberFormat="1" applyFont="1" applyBorder="1" applyAlignment="1" applyProtection="1">
      <alignment horizontal="justify" vertical="center" wrapText="1"/>
      <protection locked="0" hidden="1"/>
    </xf>
    <xf numFmtId="0" fontId="51" fillId="11" borderId="59" xfId="0" applyNumberFormat="1" applyFont="1" applyFill="1" applyBorder="1" applyAlignment="1" applyProtection="1">
      <alignment vertical="center" wrapText="1"/>
      <protection hidden="1"/>
    </xf>
    <xf numFmtId="0" fontId="51" fillId="11" borderId="60" xfId="0" applyNumberFormat="1" applyFont="1" applyFill="1" applyBorder="1" applyAlignment="1">
      <alignment vertical="center"/>
    </xf>
    <xf numFmtId="0" fontId="51" fillId="11" borderId="61" xfId="0" applyNumberFormat="1" applyFont="1" applyFill="1" applyBorder="1" applyAlignment="1">
      <alignment vertical="center"/>
    </xf>
    <xf numFmtId="0" fontId="80" fillId="24" borderId="64" xfId="0" applyNumberFormat="1" applyFont="1" applyFill="1" applyBorder="1" applyAlignment="1" applyProtection="1">
      <alignment horizontal="left" vertical="center" wrapText="1"/>
      <protection hidden="1"/>
    </xf>
    <xf numFmtId="0" fontId="80" fillId="24" borderId="65" xfId="0" applyNumberFormat="1" applyFont="1" applyFill="1" applyBorder="1" applyAlignment="1" applyProtection="1">
      <alignment horizontal="left" vertical="center" wrapText="1"/>
      <protection hidden="1"/>
    </xf>
    <xf numFmtId="0" fontId="80" fillId="24" borderId="66" xfId="0" applyNumberFormat="1" applyFont="1" applyFill="1" applyBorder="1" applyAlignment="1" applyProtection="1">
      <alignment horizontal="left" vertical="center" wrapText="1"/>
      <protection hidden="1"/>
    </xf>
    <xf numFmtId="0" fontId="80" fillId="25" borderId="59" xfId="0" applyNumberFormat="1" applyFont="1" applyFill="1" applyBorder="1" applyAlignment="1" applyProtection="1">
      <alignment horizontal="left" vertical="center"/>
      <protection locked="0" hidden="1"/>
    </xf>
    <xf numFmtId="0" fontId="80" fillId="25" borderId="60" xfId="0" applyNumberFormat="1" applyFont="1" applyFill="1" applyBorder="1" applyAlignment="1" applyProtection="1">
      <alignment horizontal="left" vertical="center"/>
      <protection locked="0" hidden="1"/>
    </xf>
    <xf numFmtId="0" fontId="80" fillId="25" borderId="61" xfId="0" applyNumberFormat="1" applyFont="1" applyFill="1" applyBorder="1" applyAlignment="1" applyProtection="1">
      <alignment horizontal="left" vertical="center"/>
      <protection locked="0" hidden="1"/>
    </xf>
    <xf numFmtId="0" fontId="51" fillId="0" borderId="0" xfId="0" applyNumberFormat="1" applyFont="1" applyBorder="1" applyAlignment="1" applyProtection="1">
      <alignment horizontal="left" vertical="center" wrapText="1"/>
      <protection locked="0" hidden="1"/>
    </xf>
    <xf numFmtId="0" fontId="51" fillId="0" borderId="0" xfId="0" applyNumberFormat="1" applyFont="1" applyBorder="1" applyAlignment="1" applyProtection="1">
      <alignment horizontal="left" vertical="center"/>
      <protection locked="0" hidden="1"/>
    </xf>
    <xf numFmtId="0" fontId="53" fillId="22" borderId="59" xfId="0" applyNumberFormat="1" applyFont="1" applyFill="1" applyBorder="1" applyAlignment="1" applyProtection="1">
      <alignment horizontal="left" vertical="center" wrapText="1"/>
      <protection hidden="1"/>
    </xf>
    <xf numFmtId="0" fontId="80" fillId="25" borderId="59" xfId="0" applyNumberFormat="1" applyFont="1" applyFill="1" applyBorder="1" applyAlignment="1" applyProtection="1">
      <alignment horizontal="left" vertical="center" wrapText="1"/>
      <protection locked="0" hidden="1"/>
    </xf>
    <xf numFmtId="0" fontId="80" fillId="25" borderId="60" xfId="0" applyNumberFormat="1" applyFont="1" applyFill="1" applyBorder="1" applyAlignment="1" applyProtection="1">
      <alignment horizontal="left" vertical="center" wrapText="1"/>
      <protection locked="0" hidden="1"/>
    </xf>
    <xf numFmtId="0" fontId="80" fillId="25" borderId="61" xfId="0" applyNumberFormat="1" applyFont="1" applyFill="1" applyBorder="1" applyAlignment="1" applyProtection="1">
      <alignment horizontal="left" vertical="center" wrapText="1"/>
      <protection locked="0" hidden="1"/>
    </xf>
    <xf numFmtId="0" fontId="51" fillId="12" borderId="0" xfId="0" applyNumberFormat="1" applyFont="1" applyFill="1" applyBorder="1" applyAlignment="1" applyProtection="1">
      <alignment horizontal="left" vertical="top" wrapText="1"/>
      <protection locked="0" hidden="1"/>
    </xf>
    <xf numFmtId="0" fontId="51" fillId="0" borderId="57" xfId="0" quotePrefix="1" applyNumberFormat="1" applyFont="1" applyBorder="1" applyAlignment="1">
      <alignment horizontal="justify" vertical="center" wrapText="1"/>
    </xf>
    <xf numFmtId="0" fontId="51" fillId="0" borderId="64" xfId="0" applyNumberFormat="1" applyFont="1" applyBorder="1" applyAlignment="1" applyProtection="1">
      <alignment horizontal="left" vertical="center" wrapText="1"/>
      <protection locked="0" hidden="1"/>
    </xf>
    <xf numFmtId="0" fontId="51" fillId="0" borderId="65" xfId="0" applyNumberFormat="1" applyFont="1" applyBorder="1" applyAlignment="1" applyProtection="1">
      <alignment horizontal="left" vertical="center" wrapText="1"/>
      <protection locked="0" hidden="1"/>
    </xf>
    <xf numFmtId="0" fontId="51" fillId="0" borderId="66" xfId="0" applyNumberFormat="1" applyFont="1" applyBorder="1" applyAlignment="1" applyProtection="1">
      <alignment horizontal="left" vertical="center" wrapText="1"/>
      <protection locked="0" hidden="1"/>
    </xf>
    <xf numFmtId="0" fontId="51" fillId="0" borderId="67" xfId="0" applyNumberFormat="1" applyFont="1" applyBorder="1" applyAlignment="1" applyProtection="1">
      <alignment horizontal="left" vertical="center" wrapText="1"/>
      <protection locked="0" hidden="1"/>
    </xf>
    <xf numFmtId="0" fontId="51" fillId="0" borderId="68" xfId="0" applyNumberFormat="1" applyFont="1" applyBorder="1" applyAlignment="1" applyProtection="1">
      <alignment horizontal="left" vertical="center" wrapText="1"/>
      <protection locked="0" hidden="1"/>
    </xf>
    <xf numFmtId="0" fontId="51" fillId="0" borderId="64" xfId="0" applyNumberFormat="1" applyFont="1" applyBorder="1" applyAlignment="1">
      <alignment horizontal="left" vertical="center" wrapText="1"/>
    </xf>
    <xf numFmtId="0" fontId="51" fillId="0" borderId="65" xfId="0" applyNumberFormat="1" applyFont="1" applyBorder="1" applyAlignment="1">
      <alignment horizontal="left" vertical="center" wrapText="1"/>
    </xf>
    <xf numFmtId="0" fontId="51" fillId="0" borderId="66" xfId="0" applyNumberFormat="1" applyFont="1" applyBorder="1" applyAlignment="1">
      <alignment horizontal="left" vertical="center" wrapText="1"/>
    </xf>
    <xf numFmtId="0" fontId="51" fillId="0" borderId="69" xfId="0" applyNumberFormat="1" applyFont="1" applyBorder="1" applyAlignment="1">
      <alignment horizontal="left" vertical="center" wrapText="1"/>
    </xf>
    <xf numFmtId="0" fontId="51" fillId="0" borderId="70" xfId="0" applyNumberFormat="1" applyFont="1" applyBorder="1" applyAlignment="1">
      <alignment horizontal="left" vertical="center" wrapText="1"/>
    </xf>
    <xf numFmtId="0" fontId="51" fillId="0" borderId="71" xfId="0" applyNumberFormat="1" applyFont="1" applyBorder="1" applyAlignment="1">
      <alignment horizontal="left" vertical="center" wrapText="1"/>
    </xf>
    <xf numFmtId="165" fontId="4" fillId="0" borderId="52" xfId="0" applyFont="1" applyBorder="1" applyAlignment="1">
      <alignment horizontal="left" vertical="center" wrapText="1"/>
    </xf>
    <xf numFmtId="165" fontId="4" fillId="0" borderId="53" xfId="0" applyFont="1" applyBorder="1" applyAlignment="1">
      <alignment horizontal="left" vertical="center" wrapText="1"/>
    </xf>
    <xf numFmtId="165" fontId="13" fillId="0" borderId="25" xfId="0" applyFont="1" applyBorder="1" applyAlignment="1">
      <alignment horizontal="right" vertical="center" wrapText="1"/>
    </xf>
    <xf numFmtId="165" fontId="13" fillId="0" borderId="32" xfId="0" applyFont="1" applyBorder="1" applyAlignment="1">
      <alignment horizontal="right" vertical="center" wrapText="1"/>
    </xf>
    <xf numFmtId="165" fontId="13" fillId="0" borderId="30" xfId="0" applyFont="1" applyBorder="1" applyAlignment="1">
      <alignment horizontal="right" vertical="center" wrapText="1"/>
    </xf>
    <xf numFmtId="165" fontId="38" fillId="16" borderId="27" xfId="0" applyFont="1" applyFill="1" applyBorder="1" applyAlignment="1">
      <alignment horizontal="center" vertical="center" wrapText="1"/>
    </xf>
    <xf numFmtId="165" fontId="38" fillId="16" borderId="31" xfId="0" applyFont="1" applyFill="1" applyBorder="1" applyAlignment="1">
      <alignment horizontal="center" vertical="center" wrapText="1"/>
    </xf>
    <xf numFmtId="165" fontId="38" fillId="16" borderId="25" xfId="0" applyFont="1" applyFill="1" applyBorder="1" applyAlignment="1">
      <alignment horizontal="center" vertical="center" wrapText="1"/>
    </xf>
    <xf numFmtId="165" fontId="38" fillId="16" borderId="30" xfId="0" applyFont="1" applyFill="1" applyBorder="1" applyAlignment="1">
      <alignment horizontal="center" vertical="center" wrapText="1"/>
    </xf>
    <xf numFmtId="167" fontId="33" fillId="0" borderId="52" xfId="0" applyNumberFormat="1" applyFont="1" applyBorder="1" applyAlignment="1">
      <alignment horizontal="center" vertical="center" wrapText="1"/>
    </xf>
    <xf numFmtId="167" fontId="33" fillId="0" borderId="56" xfId="0" applyNumberFormat="1" applyFont="1" applyBorder="1" applyAlignment="1">
      <alignment horizontal="center" vertical="center" wrapText="1"/>
    </xf>
    <xf numFmtId="169" fontId="33" fillId="0" borderId="52" xfId="0" applyNumberFormat="1" applyFont="1" applyBorder="1" applyAlignment="1">
      <alignment horizontal="center" vertical="center" wrapText="1"/>
    </xf>
    <xf numFmtId="169" fontId="33" fillId="0" borderId="54" xfId="0" applyNumberFormat="1" applyFont="1" applyBorder="1" applyAlignment="1">
      <alignment horizontal="center" vertical="center" wrapText="1"/>
    </xf>
    <xf numFmtId="170" fontId="33" fillId="0" borderId="52" xfId="0" applyNumberFormat="1" applyFont="1" applyBorder="1" applyAlignment="1">
      <alignment horizontal="center" vertical="center" wrapText="1"/>
    </xf>
    <xf numFmtId="170" fontId="33" fillId="0" borderId="53" xfId="0" applyNumberFormat="1" applyFont="1" applyBorder="1" applyAlignment="1">
      <alignment horizontal="center" vertical="center" wrapText="1"/>
    </xf>
    <xf numFmtId="165" fontId="33" fillId="0" borderId="31" xfId="0" applyFont="1" applyBorder="1" applyAlignment="1">
      <alignment horizontal="center" vertical="center" wrapText="1"/>
    </xf>
    <xf numFmtId="165" fontId="31" fillId="14" borderId="25" xfId="0" applyFont="1" applyFill="1" applyBorder="1" applyAlignment="1">
      <alignment horizontal="left" vertical="center" wrapText="1"/>
    </xf>
    <xf numFmtId="165" fontId="31" fillId="14" borderId="32" xfId="0" applyFont="1" applyFill="1" applyBorder="1" applyAlignment="1">
      <alignment horizontal="left" vertical="center" wrapText="1"/>
    </xf>
    <xf numFmtId="165" fontId="31" fillId="14" borderId="36" xfId="0" applyFont="1" applyFill="1" applyBorder="1" applyAlignment="1">
      <alignment horizontal="left" vertical="center" wrapText="1"/>
    </xf>
    <xf numFmtId="165" fontId="29" fillId="15" borderId="35" xfId="0" applyFont="1" applyFill="1" applyBorder="1" applyAlignment="1">
      <alignment horizontal="center" vertical="center" textRotation="90" wrapText="1"/>
    </xf>
    <xf numFmtId="165" fontId="29" fillId="15" borderId="37" xfId="0" applyFont="1" applyFill="1" applyBorder="1" applyAlignment="1">
      <alignment horizontal="center" vertical="center" textRotation="90" wrapText="1"/>
    </xf>
    <xf numFmtId="165" fontId="29" fillId="15" borderId="40" xfId="0" applyFont="1" applyFill="1" applyBorder="1" applyAlignment="1">
      <alignment horizontal="center" vertical="center" textRotation="90" wrapText="1"/>
    </xf>
    <xf numFmtId="165" fontId="29" fillId="15" borderId="39" xfId="0" applyFont="1" applyFill="1" applyBorder="1" applyAlignment="1">
      <alignment horizontal="center" vertical="center" textRotation="90" wrapText="1"/>
    </xf>
    <xf numFmtId="165" fontId="31" fillId="14" borderId="25" xfId="0" applyFont="1" applyFill="1" applyBorder="1" applyAlignment="1">
      <alignment horizontal="left" wrapText="1"/>
    </xf>
    <xf numFmtId="165" fontId="31" fillId="14" borderId="32" xfId="0" applyFont="1" applyFill="1" applyBorder="1" applyAlignment="1">
      <alignment horizontal="left" wrapText="1"/>
    </xf>
    <xf numFmtId="165" fontId="31" fillId="14" borderId="36" xfId="0" applyFont="1" applyFill="1" applyBorder="1" applyAlignment="1">
      <alignment horizontal="left" wrapText="1"/>
    </xf>
    <xf numFmtId="165" fontId="26" fillId="15" borderId="45" xfId="0" applyFont="1" applyFill="1" applyBorder="1" applyAlignment="1">
      <alignment horizontal="center" vertical="center"/>
    </xf>
    <xf numFmtId="165" fontId="26" fillId="15" borderId="46" xfId="0" applyFont="1" applyFill="1" applyBorder="1" applyAlignment="1">
      <alignment horizontal="center" vertical="center"/>
    </xf>
    <xf numFmtId="165" fontId="34" fillId="15" borderId="47" xfId="0" applyFont="1" applyFill="1" applyBorder="1" applyAlignment="1">
      <alignment horizontal="center" vertical="center" wrapText="1"/>
    </xf>
    <xf numFmtId="165" fontId="34" fillId="15" borderId="48" xfId="0" applyFont="1" applyFill="1" applyBorder="1" applyAlignment="1">
      <alignment horizontal="center" vertical="center" wrapText="1"/>
    </xf>
    <xf numFmtId="165" fontId="34" fillId="15" borderId="50" xfId="0" applyFont="1" applyFill="1" applyBorder="1" applyAlignment="1">
      <alignment horizontal="center" vertical="center" wrapText="1"/>
    </xf>
    <xf numFmtId="165" fontId="34" fillId="15" borderId="33" xfId="0" applyFont="1" applyFill="1" applyBorder="1" applyAlignment="1">
      <alignment horizontal="center" vertical="center" wrapText="1"/>
    </xf>
    <xf numFmtId="165" fontId="34" fillId="15" borderId="45" xfId="0" applyFont="1" applyFill="1" applyBorder="1" applyAlignment="1">
      <alignment horizontal="center" vertical="center" wrapText="1"/>
    </xf>
    <xf numFmtId="165" fontId="34" fillId="15" borderId="1" xfId="0" applyFont="1" applyFill="1" applyBorder="1" applyAlignment="1">
      <alignment horizontal="center" vertical="center" wrapText="1"/>
    </xf>
    <xf numFmtId="165" fontId="34" fillId="15" borderId="49" xfId="0" applyFont="1" applyFill="1" applyBorder="1" applyAlignment="1">
      <alignment horizontal="center" vertical="center" wrapText="1"/>
    </xf>
    <xf numFmtId="165" fontId="34" fillId="15" borderId="28" xfId="0" applyFont="1" applyFill="1" applyBorder="1" applyAlignment="1">
      <alignment horizontal="center" vertical="center" wrapText="1"/>
    </xf>
    <xf numFmtId="165" fontId="36" fillId="13" borderId="45" xfId="0" applyFont="1" applyFill="1" applyBorder="1" applyAlignment="1">
      <alignment horizontal="center" vertical="center" wrapText="1"/>
    </xf>
    <xf numFmtId="0" fontId="19" fillId="2" borderId="4" xfId="3" quotePrefix="1" applyNumberFormat="1" applyFont="1" applyFill="1" applyBorder="1" applyAlignment="1">
      <alignment vertical="center" wrapText="1"/>
    </xf>
    <xf numFmtId="0" fontId="19" fillId="2" borderId="8" xfId="3" quotePrefix="1" applyNumberFormat="1" applyFont="1" applyFill="1" applyBorder="1" applyAlignment="1">
      <alignment vertical="center" wrapText="1"/>
    </xf>
    <xf numFmtId="0" fontId="18" fillId="2" borderId="4" xfId="0" applyNumberFormat="1" applyFont="1" applyFill="1" applyBorder="1" applyAlignment="1">
      <alignment vertical="center" wrapText="1"/>
    </xf>
    <xf numFmtId="0" fontId="18" fillId="2" borderId="8" xfId="0" applyNumberFormat="1" applyFont="1" applyFill="1" applyBorder="1" applyAlignment="1">
      <alignment vertical="center" wrapText="1"/>
    </xf>
    <xf numFmtId="165" fontId="0" fillId="0" borderId="5" xfId="0" applyNumberFormat="1" applyFill="1" applyBorder="1" applyAlignment="1">
      <alignment horizontal="center" vertical="center" textRotation="90" wrapText="1"/>
    </xf>
    <xf numFmtId="165" fontId="0" fillId="0" borderId="19" xfId="0" applyNumberFormat="1" applyFill="1" applyBorder="1" applyAlignment="1">
      <alignment horizontal="center" vertical="center" textRotation="90" wrapText="1"/>
    </xf>
    <xf numFmtId="165" fontId="0" fillId="0" borderId="26" xfId="0" applyNumberFormat="1" applyFill="1" applyBorder="1" applyAlignment="1">
      <alignment horizontal="center" vertical="center" textRotation="90" wrapText="1"/>
    </xf>
    <xf numFmtId="165" fontId="0" fillId="0" borderId="22" xfId="0" applyNumberFormat="1" applyFill="1" applyBorder="1" applyAlignment="1">
      <alignment horizontal="center" vertical="center" textRotation="90" wrapText="1"/>
    </xf>
    <xf numFmtId="165" fontId="0" fillId="0" borderId="19" xfId="0" applyNumberFormat="1" applyFill="1" applyBorder="1" applyAlignment="1">
      <alignment horizontal="center" vertical="center" wrapText="1"/>
    </xf>
    <xf numFmtId="165" fontId="0" fillId="0" borderId="22" xfId="0" applyNumberFormat="1" applyFill="1" applyBorder="1" applyAlignment="1">
      <alignment horizontal="center" vertical="center" wrapText="1"/>
    </xf>
    <xf numFmtId="165" fontId="4" fillId="0" borderId="3" xfId="0" applyNumberFormat="1" applyFont="1" applyFill="1" applyBorder="1" applyAlignment="1">
      <alignment horizontal="center" vertical="center" textRotation="90"/>
    </xf>
    <xf numFmtId="165" fontId="4" fillId="0" borderId="3" xfId="0" applyFont="1" applyFill="1" applyBorder="1" applyAlignment="1">
      <alignment horizontal="center" textRotation="90"/>
    </xf>
    <xf numFmtId="165" fontId="0" fillId="0" borderId="3" xfId="0" applyFill="1" applyBorder="1" applyAlignment="1">
      <alignment horizontal="center"/>
    </xf>
    <xf numFmtId="165" fontId="6" fillId="0" borderId="3" xfId="0" applyNumberFormat="1" applyFont="1" applyFill="1" applyBorder="1" applyAlignment="1">
      <alignment horizontal="center" wrapText="1"/>
    </xf>
    <xf numFmtId="165" fontId="6" fillId="0" borderId="4" xfId="0" applyNumberFormat="1" applyFont="1" applyFill="1" applyBorder="1" applyAlignment="1">
      <alignment horizontal="center" wrapText="1"/>
    </xf>
    <xf numFmtId="165" fontId="6" fillId="0" borderId="8" xfId="0" applyNumberFormat="1" applyFont="1" applyFill="1" applyBorder="1" applyAlignment="1">
      <alignment horizontal="center" wrapText="1"/>
    </xf>
    <xf numFmtId="165" fontId="0" fillId="0" borderId="3" xfId="0" applyNumberFormat="1" applyFill="1" applyBorder="1" applyAlignment="1">
      <alignment horizontal="center" wrapText="1"/>
    </xf>
    <xf numFmtId="165" fontId="6" fillId="0" borderId="20" xfId="0" applyNumberFormat="1" applyFont="1" applyFill="1" applyBorder="1" applyAlignment="1">
      <alignment horizontal="center" wrapText="1"/>
    </xf>
    <xf numFmtId="165" fontId="4" fillId="0" borderId="3" xfId="0" applyFont="1" applyFill="1" applyBorder="1" applyAlignment="1">
      <alignment horizontal="center" vertical="center" textRotation="90"/>
    </xf>
    <xf numFmtId="165" fontId="4" fillId="0" borderId="4" xfId="0" applyFont="1" applyFill="1" applyBorder="1" applyAlignment="1">
      <alignment horizontal="center" vertical="center" textRotation="90"/>
    </xf>
    <xf numFmtId="165" fontId="4" fillId="0" borderId="4" xfId="0" applyFont="1" applyFill="1" applyBorder="1" applyAlignment="1">
      <alignment horizontal="center" vertical="center"/>
    </xf>
    <xf numFmtId="165" fontId="4" fillId="0" borderId="20" xfId="0" applyFont="1" applyFill="1" applyBorder="1" applyAlignment="1">
      <alignment horizontal="center" vertical="center"/>
    </xf>
    <xf numFmtId="165" fontId="4" fillId="0" borderId="8" xfId="0" applyFont="1" applyFill="1" applyBorder="1" applyAlignment="1">
      <alignment horizontal="center" vertical="center"/>
    </xf>
    <xf numFmtId="165" fontId="4" fillId="0" borderId="29" xfId="0" applyFont="1" applyFill="1" applyBorder="1" applyAlignment="1">
      <alignment horizontal="center" textRotation="90"/>
    </xf>
    <xf numFmtId="165" fontId="4" fillId="0" borderId="0" xfId="0" applyFont="1" applyFill="1" applyBorder="1" applyAlignment="1">
      <alignment horizontal="center" textRotation="90"/>
    </xf>
    <xf numFmtId="0" fontId="51" fillId="12" borderId="0" xfId="0" applyNumberFormat="1" applyFont="1" applyFill="1" applyBorder="1" applyAlignment="1" applyProtection="1">
      <alignment horizontal="left" vertical="center"/>
      <protection locked="0" hidden="1"/>
    </xf>
    <xf numFmtId="0" fontId="87" fillId="33" borderId="59" xfId="0" applyNumberFormat="1" applyFont="1" applyFill="1" applyBorder="1" applyAlignment="1" applyProtection="1">
      <alignment horizontal="center" vertical="center" wrapText="1"/>
      <protection locked="0" hidden="1"/>
    </xf>
    <xf numFmtId="0" fontId="87" fillId="33" borderId="60" xfId="0" applyNumberFormat="1" applyFont="1" applyFill="1" applyBorder="1" applyAlignment="1" applyProtection="1">
      <alignment horizontal="center" vertical="center" wrapText="1"/>
      <protection locked="0" hidden="1"/>
    </xf>
    <xf numFmtId="0" fontId="87" fillId="33" borderId="61" xfId="0" applyNumberFormat="1" applyFont="1" applyFill="1" applyBorder="1" applyAlignment="1" applyProtection="1">
      <alignment horizontal="center" vertical="center" wrapText="1"/>
      <protection locked="0" hidden="1"/>
    </xf>
    <xf numFmtId="0" fontId="52" fillId="0" borderId="59" xfId="0" applyNumberFormat="1" applyFont="1" applyBorder="1" applyAlignment="1">
      <alignment horizontal="left" vertical="center" wrapText="1"/>
    </xf>
    <xf numFmtId="0" fontId="52" fillId="0" borderId="60" xfId="0" applyNumberFormat="1" applyFont="1" applyBorder="1" applyAlignment="1">
      <alignment horizontal="left" vertical="center" wrapText="1"/>
    </xf>
    <xf numFmtId="0" fontId="52" fillId="0" borderId="61" xfId="0" applyNumberFormat="1" applyFont="1" applyBorder="1" applyAlignment="1">
      <alignment horizontal="left" vertical="center" wrapText="1"/>
    </xf>
    <xf numFmtId="0" fontId="51" fillId="16" borderId="57" xfId="0" quotePrefix="1" applyNumberFormat="1" applyFont="1" applyFill="1" applyBorder="1" applyAlignment="1" applyProtection="1">
      <alignment horizontal="left" vertical="center" wrapText="1"/>
      <protection hidden="1"/>
    </xf>
    <xf numFmtId="0" fontId="80" fillId="33" borderId="62" xfId="0" applyNumberFormat="1" applyFont="1" applyFill="1" applyBorder="1" applyAlignment="1">
      <alignment horizontal="left" vertical="center" wrapText="1"/>
    </xf>
    <xf numFmtId="0" fontId="80" fillId="33" borderId="117" xfId="0" applyNumberFormat="1" applyFont="1" applyFill="1" applyBorder="1" applyAlignment="1">
      <alignment horizontal="left" vertical="center" wrapText="1"/>
    </xf>
    <xf numFmtId="0" fontId="65" fillId="0" borderId="57" xfId="0" applyNumberFormat="1" applyFont="1" applyBorder="1" applyAlignment="1">
      <alignment horizontal="justify" vertical="center" wrapText="1"/>
    </xf>
    <xf numFmtId="0" fontId="88" fillId="0" borderId="64" xfId="0" applyNumberFormat="1" applyFont="1" applyBorder="1" applyAlignment="1" applyProtection="1">
      <alignment horizontal="justify" vertical="center" wrapText="1"/>
      <protection locked="0" hidden="1"/>
    </xf>
    <xf numFmtId="0" fontId="88" fillId="0" borderId="65" xfId="0" applyNumberFormat="1" applyFont="1" applyBorder="1" applyAlignment="1" applyProtection="1">
      <alignment horizontal="justify" vertical="center" wrapText="1"/>
      <protection locked="0" hidden="1"/>
    </xf>
    <xf numFmtId="0" fontId="88" fillId="0" borderId="66" xfId="0" applyNumberFormat="1" applyFont="1" applyBorder="1" applyAlignment="1" applyProtection="1">
      <alignment horizontal="justify" vertical="center" wrapText="1"/>
      <protection locked="0" hidden="1"/>
    </xf>
    <xf numFmtId="0" fontId="88" fillId="0" borderId="67" xfId="0" applyNumberFormat="1" applyFont="1" applyBorder="1" applyAlignment="1" applyProtection="1">
      <alignment horizontal="justify" vertical="center" wrapText="1"/>
      <protection locked="0" hidden="1"/>
    </xf>
    <xf numFmtId="0" fontId="88" fillId="0" borderId="0" xfId="0" applyNumberFormat="1" applyFont="1" applyBorder="1" applyAlignment="1" applyProtection="1">
      <alignment horizontal="justify" vertical="center" wrapText="1"/>
      <protection locked="0" hidden="1"/>
    </xf>
    <xf numFmtId="0" fontId="88" fillId="0" borderId="68" xfId="0" applyNumberFormat="1" applyFont="1" applyBorder="1" applyAlignment="1" applyProtection="1">
      <alignment horizontal="justify" vertical="center" wrapText="1"/>
      <protection locked="0" hidden="1"/>
    </xf>
    <xf numFmtId="0" fontId="75" fillId="0" borderId="70" xfId="0" applyNumberFormat="1" applyFont="1" applyFill="1" applyBorder="1" applyAlignment="1">
      <alignment horizontal="center" vertical="center"/>
    </xf>
    <xf numFmtId="0" fontId="51" fillId="11" borderId="0" xfId="0" applyNumberFormat="1" applyFont="1" applyFill="1" applyBorder="1" applyAlignment="1" applyProtection="1">
      <alignment horizontal="right" vertical="center"/>
      <protection locked="0" hidden="1"/>
    </xf>
    <xf numFmtId="0" fontId="51" fillId="11" borderId="70" xfId="0" applyNumberFormat="1" applyFont="1" applyFill="1" applyBorder="1" applyAlignment="1" applyProtection="1">
      <alignment horizontal="right" vertical="center"/>
      <protection locked="0" hidden="1"/>
    </xf>
    <xf numFmtId="0" fontId="51" fillId="11" borderId="0" xfId="0" applyNumberFormat="1" applyFont="1" applyFill="1" applyBorder="1" applyAlignment="1" applyProtection="1">
      <alignment horizontal="left" vertical="center" wrapText="1"/>
      <protection hidden="1"/>
    </xf>
    <xf numFmtId="0" fontId="51" fillId="11" borderId="70" xfId="0" applyNumberFormat="1" applyFont="1" applyFill="1" applyBorder="1" applyAlignment="1" applyProtection="1">
      <alignment horizontal="left" vertical="center" wrapText="1"/>
      <protection hidden="1"/>
    </xf>
    <xf numFmtId="0" fontId="87" fillId="27" borderId="59" xfId="0" applyNumberFormat="1" applyFont="1" applyFill="1" applyBorder="1" applyAlignment="1" applyProtection="1">
      <alignment horizontal="center" vertical="center" wrapText="1"/>
      <protection locked="0" hidden="1"/>
    </xf>
    <xf numFmtId="0" fontId="87" fillId="27" borderId="60" xfId="0" applyNumberFormat="1" applyFont="1" applyFill="1" applyBorder="1" applyAlignment="1" applyProtection="1">
      <alignment horizontal="center" vertical="center" wrapText="1"/>
      <protection locked="0" hidden="1"/>
    </xf>
    <xf numFmtId="0" fontId="87" fillId="27" borderId="61" xfId="0" applyNumberFormat="1" applyFont="1" applyFill="1" applyBorder="1" applyAlignment="1" applyProtection="1">
      <alignment horizontal="center" vertical="center" wrapText="1"/>
      <protection locked="0" hidden="1"/>
    </xf>
    <xf numFmtId="0" fontId="88" fillId="12" borderId="0" xfId="0" applyNumberFormat="1" applyFont="1" applyFill="1" applyBorder="1" applyAlignment="1" applyProtection="1">
      <alignment horizontal="left" vertical="center"/>
      <protection locked="0" hidden="1"/>
    </xf>
    <xf numFmtId="0" fontId="88" fillId="12" borderId="0" xfId="0" applyNumberFormat="1" applyFont="1" applyFill="1" applyBorder="1" applyAlignment="1" applyProtection="1">
      <alignment horizontal="left" vertical="center" wrapText="1"/>
      <protection locked="0" hidden="1"/>
    </xf>
    <xf numFmtId="0" fontId="65" fillId="0" borderId="64" xfId="0" applyNumberFormat="1" applyFont="1" applyBorder="1" applyAlignment="1" applyProtection="1">
      <alignment horizontal="justify" vertical="center" wrapText="1"/>
      <protection locked="0" hidden="1"/>
    </xf>
    <xf numFmtId="0" fontId="65" fillId="0" borderId="65" xfId="0" applyNumberFormat="1" applyFont="1" applyBorder="1" applyAlignment="1" applyProtection="1">
      <alignment horizontal="justify" vertical="center" wrapText="1"/>
      <protection locked="0" hidden="1"/>
    </xf>
    <xf numFmtId="0" fontId="65" fillId="0" borderId="66" xfId="0" applyNumberFormat="1" applyFont="1" applyBorder="1" applyAlignment="1" applyProtection="1">
      <alignment horizontal="justify" vertical="center" wrapText="1"/>
      <protection locked="0" hidden="1"/>
    </xf>
    <xf numFmtId="0" fontId="65" fillId="0" borderId="67" xfId="0" applyNumberFormat="1" applyFont="1" applyBorder="1" applyAlignment="1" applyProtection="1">
      <alignment horizontal="justify" vertical="center" wrapText="1"/>
      <protection locked="0" hidden="1"/>
    </xf>
    <xf numFmtId="0" fontId="65" fillId="0" borderId="0" xfId="0" applyNumberFormat="1" applyFont="1" applyBorder="1" applyAlignment="1" applyProtection="1">
      <alignment horizontal="justify" vertical="center" wrapText="1"/>
      <protection locked="0" hidden="1"/>
    </xf>
    <xf numFmtId="0" fontId="65" fillId="0" borderId="68" xfId="0" applyNumberFormat="1" applyFont="1" applyBorder="1" applyAlignment="1" applyProtection="1">
      <alignment horizontal="justify" vertical="center" wrapText="1"/>
      <protection locked="0" hidden="1"/>
    </xf>
    <xf numFmtId="0" fontId="87" fillId="37" borderId="59" xfId="0" applyNumberFormat="1" applyFont="1" applyFill="1" applyBorder="1" applyAlignment="1" applyProtection="1">
      <alignment horizontal="center" vertical="center" wrapText="1"/>
      <protection locked="0" hidden="1"/>
    </xf>
    <xf numFmtId="0" fontId="87" fillId="37" borderId="60" xfId="0" applyNumberFormat="1" applyFont="1" applyFill="1" applyBorder="1" applyAlignment="1" applyProtection="1">
      <alignment horizontal="center" vertical="center" wrapText="1"/>
      <protection locked="0" hidden="1"/>
    </xf>
    <xf numFmtId="0" fontId="87" fillId="37" borderId="61" xfId="0" applyNumberFormat="1" applyFont="1" applyFill="1" applyBorder="1" applyAlignment="1" applyProtection="1">
      <alignment horizontal="center" vertical="center" wrapText="1"/>
      <protection locked="0" hidden="1"/>
    </xf>
    <xf numFmtId="0" fontId="51" fillId="0" borderId="0" xfId="0" quotePrefix="1" applyNumberFormat="1" applyFont="1" applyBorder="1" applyAlignment="1" applyProtection="1">
      <alignment horizontal="left" vertical="top" wrapText="1"/>
      <protection locked="0" hidden="1"/>
    </xf>
    <xf numFmtId="0" fontId="87" fillId="35" borderId="59" xfId="0" applyNumberFormat="1" applyFont="1" applyFill="1" applyBorder="1" applyAlignment="1" applyProtection="1">
      <alignment horizontal="center" vertical="center" wrapText="1"/>
      <protection locked="0" hidden="1"/>
    </xf>
    <xf numFmtId="0" fontId="87" fillId="35" borderId="60" xfId="0" applyNumberFormat="1" applyFont="1" applyFill="1" applyBorder="1" applyAlignment="1" applyProtection="1">
      <alignment horizontal="center" vertical="center" wrapText="1"/>
      <protection locked="0" hidden="1"/>
    </xf>
    <xf numFmtId="0" fontId="87" fillId="35" borderId="61" xfId="0" applyNumberFormat="1" applyFont="1" applyFill="1" applyBorder="1" applyAlignment="1" applyProtection="1">
      <alignment horizontal="center" vertical="center" wrapText="1"/>
      <protection locked="0" hidden="1"/>
    </xf>
    <xf numFmtId="0" fontId="51" fillId="12" borderId="0" xfId="0" quotePrefix="1" applyNumberFormat="1" applyFont="1" applyFill="1" applyBorder="1" applyAlignment="1" applyProtection="1">
      <alignment horizontal="left" vertical="center" wrapText="1"/>
      <protection locked="0" hidden="1"/>
    </xf>
    <xf numFmtId="0" fontId="51" fillId="0" borderId="64" xfId="0" quotePrefix="1" applyNumberFormat="1" applyFont="1" applyBorder="1" applyAlignment="1" applyProtection="1">
      <alignment horizontal="justify" vertical="center" wrapText="1"/>
      <protection locked="0" hidden="1"/>
    </xf>
    <xf numFmtId="0" fontId="51" fillId="16" borderId="57" xfId="0" applyNumberFormat="1" applyFont="1" applyFill="1" applyBorder="1" applyAlignment="1" applyProtection="1">
      <alignment vertical="center" wrapText="1"/>
      <protection hidden="1"/>
    </xf>
    <xf numFmtId="0" fontId="51" fillId="16" borderId="57" xfId="0" applyNumberFormat="1" applyFont="1" applyFill="1" applyBorder="1" applyAlignment="1" applyProtection="1">
      <alignment vertical="center" wrapText="1"/>
    </xf>
    <xf numFmtId="0" fontId="80" fillId="24" borderId="64" xfId="0" applyNumberFormat="1" applyFont="1" applyFill="1" applyBorder="1" applyAlignment="1" applyProtection="1">
      <alignment vertical="center" wrapText="1"/>
      <protection hidden="1"/>
    </xf>
    <xf numFmtId="0" fontId="80" fillId="24" borderId="65" xfId="0" applyNumberFormat="1" applyFont="1" applyFill="1" applyBorder="1" applyAlignment="1" applyProtection="1">
      <alignment vertical="center" wrapText="1"/>
      <protection hidden="1"/>
    </xf>
    <xf numFmtId="0" fontId="80" fillId="24" borderId="66" xfId="0" applyNumberFormat="1" applyFont="1" applyFill="1" applyBorder="1" applyAlignment="1" applyProtection="1">
      <alignment vertical="center" wrapText="1"/>
      <protection hidden="1"/>
    </xf>
    <xf numFmtId="0" fontId="80" fillId="25" borderId="59" xfId="0" applyNumberFormat="1" applyFont="1" applyFill="1" applyBorder="1" applyAlignment="1" applyProtection="1">
      <alignment vertical="center" wrapText="1"/>
      <protection locked="0" hidden="1"/>
    </xf>
    <xf numFmtId="0" fontId="80" fillId="25" borderId="60" xfId="0" applyNumberFormat="1" applyFont="1" applyFill="1" applyBorder="1" applyAlignment="1" applyProtection="1">
      <alignment vertical="center"/>
      <protection locked="0" hidden="1"/>
    </xf>
    <xf numFmtId="0" fontId="80" fillId="25" borderId="61" xfId="0" applyNumberFormat="1" applyFont="1" applyFill="1" applyBorder="1" applyAlignment="1" applyProtection="1">
      <alignment vertical="center"/>
      <protection locked="0" hidden="1"/>
    </xf>
    <xf numFmtId="0" fontId="87" fillId="21" borderId="59" xfId="0" applyNumberFormat="1" applyFont="1" applyFill="1" applyBorder="1" applyAlignment="1" applyProtection="1">
      <alignment horizontal="center" vertical="center" wrapText="1"/>
      <protection locked="0" hidden="1"/>
    </xf>
    <xf numFmtId="0" fontId="87" fillId="21" borderId="60" xfId="0" applyNumberFormat="1" applyFont="1" applyFill="1" applyBorder="1" applyAlignment="1" applyProtection="1">
      <alignment horizontal="center" vertical="center" wrapText="1"/>
      <protection locked="0" hidden="1"/>
    </xf>
    <xf numFmtId="0" fontId="87" fillId="21" borderId="61" xfId="0" applyNumberFormat="1" applyFont="1" applyFill="1" applyBorder="1" applyAlignment="1" applyProtection="1">
      <alignment horizontal="center" vertical="center" wrapText="1"/>
      <protection locked="0" hidden="1"/>
    </xf>
    <xf numFmtId="0" fontId="51" fillId="0" borderId="63" xfId="0" applyNumberFormat="1" applyFont="1" applyBorder="1" applyAlignment="1">
      <alignment horizontal="right" vertical="center"/>
    </xf>
    <xf numFmtId="0" fontId="51" fillId="12" borderId="0" xfId="0" applyNumberFormat="1" applyFont="1" applyFill="1" applyBorder="1" applyAlignment="1" applyProtection="1">
      <alignment horizontal="justify" vertical="center" wrapText="1"/>
      <protection locked="0" hidden="1"/>
    </xf>
    <xf numFmtId="1" fontId="51" fillId="23" borderId="59" xfId="60" applyNumberFormat="1" applyFont="1" applyFill="1" applyBorder="1" applyAlignment="1" applyProtection="1">
      <alignment horizontal="left" vertical="center" wrapText="1"/>
      <protection locked="0" hidden="1"/>
    </xf>
    <xf numFmtId="0" fontId="51" fillId="0" borderId="0" xfId="0" applyNumberFormat="1" applyFont="1" applyAlignment="1">
      <alignment horizontal="left" vertical="center" wrapText="1"/>
    </xf>
    <xf numFmtId="0" fontId="87" fillId="32" borderId="59" xfId="0" applyNumberFormat="1" applyFont="1" applyFill="1" applyBorder="1" applyAlignment="1" applyProtection="1">
      <alignment horizontal="center" vertical="center" wrapText="1"/>
      <protection locked="0" hidden="1"/>
    </xf>
    <xf numFmtId="0" fontId="87" fillId="32" borderId="60" xfId="0" applyNumberFormat="1" applyFont="1" applyFill="1" applyBorder="1" applyAlignment="1" applyProtection="1">
      <alignment horizontal="center" vertical="center" wrapText="1"/>
      <protection locked="0" hidden="1"/>
    </xf>
    <xf numFmtId="0" fontId="87" fillId="32" borderId="61" xfId="0" applyNumberFormat="1" applyFont="1" applyFill="1" applyBorder="1" applyAlignment="1" applyProtection="1">
      <alignment horizontal="center" vertical="center" wrapText="1"/>
      <protection locked="0" hidden="1"/>
    </xf>
    <xf numFmtId="0" fontId="87" fillId="34" borderId="59" xfId="0" applyNumberFormat="1" applyFont="1" applyFill="1" applyBorder="1" applyAlignment="1" applyProtection="1">
      <alignment horizontal="center" vertical="center" wrapText="1"/>
      <protection locked="0" hidden="1"/>
    </xf>
    <xf numFmtId="0" fontId="87" fillId="34" borderId="60" xfId="0" applyNumberFormat="1" applyFont="1" applyFill="1" applyBorder="1" applyAlignment="1" applyProtection="1">
      <alignment horizontal="center" vertical="center" wrapText="1"/>
      <protection locked="0" hidden="1"/>
    </xf>
    <xf numFmtId="0" fontId="87" fillId="34" borderId="61" xfId="0" applyNumberFormat="1" applyFont="1" applyFill="1" applyBorder="1" applyAlignment="1" applyProtection="1">
      <alignment horizontal="center" vertical="center" wrapText="1"/>
      <protection locked="0" hidden="1"/>
    </xf>
    <xf numFmtId="0" fontId="53" fillId="0" borderId="122" xfId="7" applyFont="1" applyBorder="1" applyAlignment="1">
      <alignment horizontal="center" vertical="center" wrapText="1"/>
    </xf>
    <xf numFmtId="0" fontId="53" fillId="0" borderId="128" xfId="7" applyFont="1" applyBorder="1" applyAlignment="1">
      <alignment horizontal="center" vertical="center" wrapText="1"/>
    </xf>
    <xf numFmtId="0" fontId="55" fillId="0" borderId="111" xfId="7" applyFont="1" applyBorder="1" applyAlignment="1">
      <alignment horizontal="left" vertical="center" wrapText="1"/>
    </xf>
    <xf numFmtId="0" fontId="55" fillId="0" borderId="21" xfId="7" applyFont="1" applyBorder="1" applyAlignment="1">
      <alignment horizontal="left" vertical="center" wrapText="1"/>
    </xf>
    <xf numFmtId="0" fontId="55" fillId="0" borderId="84" xfId="7" applyFont="1" applyBorder="1" applyAlignment="1">
      <alignment horizontal="center" vertical="center" wrapText="1"/>
    </xf>
    <xf numFmtId="0" fontId="55" fillId="0" borderId="22" xfId="7" applyFont="1" applyBorder="1" applyAlignment="1">
      <alignment horizontal="center" vertical="center" wrapText="1"/>
    </xf>
    <xf numFmtId="0" fontId="55" fillId="0" borderId="0" xfId="7" applyFont="1" applyBorder="1" applyAlignment="1">
      <alignment horizontal="center" vertical="center" wrapText="1"/>
    </xf>
    <xf numFmtId="0" fontId="55" fillId="0" borderId="29" xfId="7" applyFont="1" applyBorder="1" applyAlignment="1">
      <alignment horizontal="center" vertical="center" wrapText="1"/>
    </xf>
    <xf numFmtId="0" fontId="55" fillId="0" borderId="90" xfId="7" applyFont="1" applyBorder="1" applyAlignment="1">
      <alignment horizontal="left" vertical="center" wrapText="1"/>
    </xf>
    <xf numFmtId="0" fontId="55" fillId="0" borderId="5" xfId="7" applyFont="1" applyBorder="1" applyAlignment="1">
      <alignment horizontal="left" vertical="center" wrapText="1"/>
    </xf>
    <xf numFmtId="0" fontId="55" fillId="0" borderId="101" xfId="7" applyFont="1" applyBorder="1" applyAlignment="1">
      <alignment horizontal="left" vertical="center" wrapText="1"/>
    </xf>
    <xf numFmtId="0" fontId="55" fillId="0" borderId="126" xfId="7" applyFont="1" applyBorder="1" applyAlignment="1">
      <alignment horizontal="left" vertical="center" wrapText="1"/>
    </xf>
    <xf numFmtId="0" fontId="55" fillId="0" borderId="77" xfId="7" applyFont="1" applyBorder="1" applyAlignment="1">
      <alignment horizontal="center" vertical="center" wrapText="1"/>
    </xf>
    <xf numFmtId="0" fontId="55" fillId="0" borderId="116" xfId="7" applyFont="1" applyBorder="1" applyAlignment="1">
      <alignment horizontal="center" vertical="center" wrapText="1"/>
    </xf>
    <xf numFmtId="0" fontId="55" fillId="0" borderId="114" xfId="7" applyFont="1" applyBorder="1" applyAlignment="1">
      <alignment horizontal="center" vertical="center" wrapText="1"/>
    </xf>
    <xf numFmtId="165" fontId="51" fillId="31" borderId="0" xfId="0" applyFont="1" applyFill="1" applyAlignment="1">
      <alignment horizontal="center" vertical="center"/>
    </xf>
    <xf numFmtId="0" fontId="54" fillId="17" borderId="78" xfId="7" applyFont="1" applyFill="1" applyBorder="1" applyAlignment="1">
      <alignment horizontal="center" vertical="center" wrapText="1"/>
    </xf>
    <xf numFmtId="0" fontId="54" fillId="17" borderId="96" xfId="7" applyFont="1" applyFill="1" applyBorder="1" applyAlignment="1">
      <alignment horizontal="center" vertical="center" wrapText="1"/>
    </xf>
    <xf numFmtId="0" fontId="54" fillId="17" borderId="115" xfId="7" applyFont="1" applyFill="1" applyBorder="1" applyAlignment="1">
      <alignment horizontal="center" vertical="center" wrapText="1"/>
    </xf>
    <xf numFmtId="0" fontId="66" fillId="28" borderId="23" xfId="6" applyFont="1" applyFill="1" applyBorder="1" applyAlignment="1">
      <alignment horizontal="center" vertical="center"/>
    </xf>
    <xf numFmtId="0" fontId="54" fillId="17" borderId="74" xfId="7" applyFont="1" applyFill="1" applyBorder="1" applyAlignment="1">
      <alignment horizontal="center" vertical="center" wrapText="1"/>
    </xf>
    <xf numFmtId="0" fontId="54" fillId="17" borderId="75" xfId="7" applyFont="1" applyFill="1" applyBorder="1" applyAlignment="1">
      <alignment horizontal="center" vertical="center" wrapText="1"/>
    </xf>
    <xf numFmtId="0" fontId="54" fillId="17" borderId="76" xfId="7" applyFont="1" applyFill="1" applyBorder="1" applyAlignment="1">
      <alignment horizontal="center" vertical="center" wrapText="1"/>
    </xf>
    <xf numFmtId="0" fontId="54" fillId="17" borderId="80" xfId="7" applyFont="1" applyFill="1" applyBorder="1" applyAlignment="1">
      <alignment horizontal="center" vertical="center" wrapText="1"/>
    </xf>
    <xf numFmtId="0" fontId="54" fillId="17" borderId="23" xfId="7" applyFont="1" applyFill="1" applyBorder="1" applyAlignment="1">
      <alignment horizontal="center" vertical="center" wrapText="1"/>
    </xf>
    <xf numFmtId="0" fontId="54" fillId="17" borderId="10" xfId="7" applyFont="1" applyFill="1" applyBorder="1" applyAlignment="1">
      <alignment horizontal="center" vertical="center" wrapText="1"/>
    </xf>
    <xf numFmtId="0" fontId="54" fillId="17" borderId="77" xfId="7" applyFont="1" applyFill="1" applyBorder="1" applyAlignment="1">
      <alignment horizontal="center" vertical="center" wrapText="1"/>
    </xf>
    <xf numFmtId="0" fontId="54" fillId="17" borderId="114" xfId="7" applyFont="1" applyFill="1" applyBorder="1" applyAlignment="1">
      <alignment horizontal="center" vertical="center" wrapText="1"/>
    </xf>
    <xf numFmtId="0" fontId="54" fillId="17" borderId="79" xfId="7" applyFont="1" applyFill="1" applyBorder="1" applyAlignment="1">
      <alignment horizontal="center" vertical="center" wrapText="1"/>
    </xf>
    <xf numFmtId="0" fontId="55" fillId="42" borderId="80" xfId="7" applyFont="1" applyFill="1" applyBorder="1" applyAlignment="1">
      <alignment horizontal="right" vertical="center" wrapText="1"/>
    </xf>
    <xf numFmtId="0" fontId="55" fillId="42" borderId="23" xfId="7" applyFont="1" applyFill="1" applyBorder="1" applyAlignment="1">
      <alignment horizontal="right" vertical="center" wrapText="1"/>
    </xf>
    <xf numFmtId="0" fontId="55" fillId="42" borderId="10" xfId="7" applyFont="1" applyFill="1" applyBorder="1" applyAlignment="1">
      <alignment horizontal="right" vertical="center" wrapText="1"/>
    </xf>
    <xf numFmtId="0" fontId="54" fillId="42" borderId="78" xfId="7" applyFont="1" applyFill="1" applyBorder="1" applyAlignment="1">
      <alignment horizontal="right" vertical="center" wrapText="1"/>
    </xf>
    <xf numFmtId="0" fontId="54" fillId="42" borderId="79" xfId="7" applyFont="1" applyFill="1" applyBorder="1" applyAlignment="1">
      <alignment horizontal="right" vertical="center" wrapText="1"/>
    </xf>
    <xf numFmtId="0" fontId="55" fillId="43" borderId="96" xfId="7" applyFont="1" applyFill="1" applyBorder="1" applyAlignment="1">
      <alignment horizontal="right" vertical="center" wrapText="1"/>
    </xf>
    <xf numFmtId="0" fontId="55" fillId="43" borderId="79" xfId="7" applyFont="1" applyFill="1" applyBorder="1" applyAlignment="1">
      <alignment horizontal="right" vertical="center" wrapText="1"/>
    </xf>
    <xf numFmtId="0" fontId="54" fillId="43" borderId="78" xfId="7" applyFont="1" applyFill="1" applyBorder="1" applyAlignment="1">
      <alignment horizontal="right" vertical="center" wrapText="1"/>
    </xf>
    <xf numFmtId="0" fontId="54" fillId="43" borderId="96" xfId="7" applyFont="1" applyFill="1" applyBorder="1" applyAlignment="1">
      <alignment horizontal="right" vertical="center" wrapText="1"/>
    </xf>
    <xf numFmtId="0" fontId="54" fillId="43" borderId="79" xfId="7" applyFont="1" applyFill="1" applyBorder="1" applyAlignment="1">
      <alignment horizontal="right" vertical="center" wrapText="1"/>
    </xf>
    <xf numFmtId="0" fontId="51" fillId="0" borderId="95" xfId="0" applyNumberFormat="1" applyFont="1" applyBorder="1" applyAlignment="1">
      <alignment horizontal="left" vertical="center" wrapText="1"/>
    </xf>
    <xf numFmtId="0" fontId="51" fillId="0" borderId="20" xfId="0" applyNumberFormat="1" applyFont="1" applyBorder="1" applyAlignment="1">
      <alignment horizontal="left" vertical="center" wrapText="1"/>
    </xf>
    <xf numFmtId="165" fontId="85" fillId="34" borderId="0" xfId="0" applyFont="1" applyFill="1" applyAlignment="1">
      <alignment horizontal="left" vertical="center" wrapText="1"/>
    </xf>
    <xf numFmtId="0" fontId="51" fillId="0" borderId="97" xfId="0" applyNumberFormat="1" applyFont="1" applyBorder="1" applyAlignment="1">
      <alignment horizontal="left" vertical="center" wrapText="1"/>
    </xf>
    <xf numFmtId="165" fontId="83" fillId="35" borderId="29" xfId="0" applyFont="1" applyFill="1" applyBorder="1" applyAlignment="1">
      <alignment horizontal="left" vertical="center" wrapText="1"/>
    </xf>
    <xf numFmtId="165" fontId="83" fillId="21" borderId="29" xfId="0" applyFont="1" applyFill="1" applyBorder="1" applyAlignment="1">
      <alignment horizontal="left" vertical="center" wrapText="1"/>
    </xf>
    <xf numFmtId="165" fontId="83" fillId="27" borderId="29" xfId="0" applyFont="1" applyFill="1" applyBorder="1" applyAlignment="1">
      <alignment horizontal="left" vertical="center" wrapText="1"/>
    </xf>
    <xf numFmtId="0" fontId="51" fillId="0" borderId="18" xfId="0" applyNumberFormat="1" applyFont="1" applyBorder="1" applyAlignment="1">
      <alignment horizontal="left" vertical="center" wrapText="1"/>
    </xf>
    <xf numFmtId="0" fontId="51" fillId="0" borderId="98" xfId="0" applyNumberFormat="1" applyFont="1" applyBorder="1" applyAlignment="1">
      <alignment horizontal="left" vertical="center" wrapText="1"/>
    </xf>
    <xf numFmtId="0" fontId="51" fillId="0" borderId="99" xfId="0" applyNumberFormat="1" applyFont="1" applyBorder="1" applyAlignment="1">
      <alignment horizontal="left" vertical="center" wrapText="1"/>
    </xf>
    <xf numFmtId="1" fontId="51" fillId="0" borderId="20" xfId="0" applyNumberFormat="1" applyFont="1" applyBorder="1" applyAlignment="1">
      <alignment horizontal="left" vertical="center" wrapText="1"/>
    </xf>
    <xf numFmtId="165" fontId="83" fillId="36" borderId="78" xfId="0" applyFont="1" applyFill="1" applyBorder="1" applyAlignment="1">
      <alignment horizontal="left" vertical="center" wrapText="1"/>
    </xf>
    <xf numFmtId="165" fontId="83" fillId="36" borderId="96" xfId="0" applyFont="1" applyFill="1" applyBorder="1" applyAlignment="1">
      <alignment horizontal="left" vertical="center" wrapText="1"/>
    </xf>
    <xf numFmtId="165" fontId="83" fillId="36" borderId="75" xfId="0" applyFont="1" applyFill="1" applyBorder="1" applyAlignment="1">
      <alignment horizontal="left" vertical="center" wrapText="1"/>
    </xf>
    <xf numFmtId="43" fontId="51" fillId="30" borderId="75" xfId="2" applyFont="1" applyFill="1" applyBorder="1" applyAlignment="1">
      <alignment horizontal="center" vertical="center"/>
    </xf>
    <xf numFmtId="0" fontId="59" fillId="0" borderId="78" xfId="0" applyNumberFormat="1" applyFont="1" applyBorder="1" applyAlignment="1">
      <alignment horizontal="center" vertical="center"/>
    </xf>
    <xf numFmtId="0" fontId="59" fillId="0" borderId="96" xfId="0" applyNumberFormat="1" applyFont="1" applyBorder="1" applyAlignment="1">
      <alignment horizontal="center" vertical="center"/>
    </xf>
    <xf numFmtId="165" fontId="83" fillId="33" borderId="29" xfId="0" applyFont="1" applyFill="1" applyBorder="1" applyAlignment="1">
      <alignment horizontal="left" vertical="center" wrapText="1"/>
    </xf>
    <xf numFmtId="0" fontId="60" fillId="20" borderId="124" xfId="0" applyNumberFormat="1" applyFont="1" applyFill="1" applyBorder="1" applyAlignment="1">
      <alignment horizontal="center" vertical="center" wrapText="1"/>
    </xf>
    <xf numFmtId="0" fontId="60" fillId="20" borderId="125" xfId="0" applyNumberFormat="1" applyFont="1" applyFill="1" applyBorder="1" applyAlignment="1">
      <alignment horizontal="center" vertical="center" wrapText="1"/>
    </xf>
    <xf numFmtId="0" fontId="60" fillId="20" borderId="74" xfId="0" applyNumberFormat="1" applyFont="1" applyFill="1" applyBorder="1" applyAlignment="1">
      <alignment horizontal="center" vertical="center"/>
    </xf>
    <xf numFmtId="0" fontId="60" fillId="20" borderId="75" xfId="0" applyNumberFormat="1" applyFont="1" applyFill="1" applyBorder="1" applyAlignment="1">
      <alignment horizontal="center" vertical="center"/>
    </xf>
    <xf numFmtId="0" fontId="60" fillId="20" borderId="78" xfId="0" applyNumberFormat="1" applyFont="1" applyFill="1" applyBorder="1" applyAlignment="1">
      <alignment horizontal="center" vertical="center"/>
    </xf>
    <xf numFmtId="0" fontId="60" fillId="20" borderId="96" xfId="0" applyNumberFormat="1" applyFont="1" applyFill="1" applyBorder="1" applyAlignment="1">
      <alignment horizontal="center" vertical="center"/>
    </xf>
    <xf numFmtId="0" fontId="60" fillId="20" borderId="79" xfId="0" applyNumberFormat="1" applyFont="1" applyFill="1" applyBorder="1" applyAlignment="1">
      <alignment horizontal="center" vertical="center"/>
    </xf>
    <xf numFmtId="165" fontId="70" fillId="0" borderId="0" xfId="0" applyFont="1" applyAlignment="1">
      <alignment horizontal="center" vertical="center" wrapText="1"/>
    </xf>
    <xf numFmtId="0" fontId="98" fillId="20" borderId="3" xfId="0" applyNumberFormat="1" applyFont="1" applyFill="1" applyBorder="1" applyAlignment="1">
      <alignment horizontal="center" vertical="center" wrapText="1"/>
    </xf>
    <xf numFmtId="0" fontId="60" fillId="20" borderId="3" xfId="0" applyNumberFormat="1" applyFont="1" applyFill="1" applyBorder="1" applyAlignment="1">
      <alignment horizontal="center" vertical="center" wrapText="1"/>
    </xf>
    <xf numFmtId="165" fontId="83" fillId="36" borderId="90" xfId="0" applyFont="1" applyFill="1" applyBorder="1" applyAlignment="1">
      <alignment horizontal="left" vertical="center" wrapText="1"/>
    </xf>
    <xf numFmtId="0" fontId="51" fillId="0" borderId="4" xfId="0" applyNumberFormat="1" applyFont="1" applyBorder="1" applyAlignment="1">
      <alignment horizontal="left" vertical="center" wrapText="1"/>
    </xf>
    <xf numFmtId="0" fontId="51" fillId="31" borderId="0" xfId="0" applyNumberFormat="1" applyFont="1" applyFill="1" applyAlignment="1">
      <alignment horizontal="left" vertical="center" wrapText="1"/>
    </xf>
    <xf numFmtId="0" fontId="51" fillId="31" borderId="0" xfId="0" applyNumberFormat="1" applyFont="1" applyFill="1" applyAlignment="1">
      <alignment horizontal="left" vertical="center"/>
    </xf>
    <xf numFmtId="0" fontId="97" fillId="20" borderId="7" xfId="0" applyNumberFormat="1" applyFont="1" applyFill="1" applyBorder="1" applyAlignment="1">
      <alignment horizontal="center" vertical="center" wrapText="1"/>
    </xf>
    <xf numFmtId="0" fontId="97" fillId="20" borderId="90" xfId="0" applyNumberFormat="1" applyFont="1" applyFill="1" applyBorder="1" applyAlignment="1">
      <alignment horizontal="center" vertical="center" wrapText="1"/>
    </xf>
    <xf numFmtId="0" fontId="97" fillId="20" borderId="5" xfId="0" applyNumberFormat="1" applyFont="1" applyFill="1" applyBorder="1" applyAlignment="1">
      <alignment horizontal="center" vertical="center" wrapText="1"/>
    </xf>
    <xf numFmtId="0" fontId="59" fillId="0" borderId="79" xfId="0" applyNumberFormat="1" applyFont="1" applyBorder="1" applyAlignment="1">
      <alignment horizontal="center" vertical="center"/>
    </xf>
    <xf numFmtId="165" fontId="82" fillId="0" borderId="3" xfId="0" applyFont="1" applyBorder="1" applyAlignment="1">
      <alignment horizontal="center" vertical="center" wrapText="1"/>
    </xf>
    <xf numFmtId="165" fontId="81" fillId="31" borderId="3" xfId="0" applyFont="1" applyFill="1" applyBorder="1" applyAlignment="1">
      <alignment horizontal="left" vertical="center" wrapText="1"/>
    </xf>
    <xf numFmtId="165" fontId="81" fillId="31" borderId="7" xfId="0" applyFont="1" applyFill="1" applyBorder="1" applyAlignment="1">
      <alignment horizontal="left" vertical="center" wrapText="1"/>
    </xf>
    <xf numFmtId="165" fontId="81" fillId="31" borderId="90" xfId="0" applyFont="1" applyFill="1" applyBorder="1" applyAlignment="1">
      <alignment horizontal="left" vertical="center" wrapText="1"/>
    </xf>
    <xf numFmtId="43" fontId="100" fillId="31" borderId="90" xfId="2" applyFont="1" applyFill="1" applyBorder="1" applyAlignment="1">
      <alignment horizontal="center" vertical="center" wrapText="1"/>
    </xf>
    <xf numFmtId="165" fontId="100" fillId="31" borderId="90" xfId="0" applyFont="1" applyFill="1" applyBorder="1" applyAlignment="1">
      <alignment horizontal="left" vertical="center" wrapText="1"/>
    </xf>
    <xf numFmtId="165" fontId="85" fillId="27" borderId="0" xfId="0" applyFont="1" applyFill="1" applyAlignment="1">
      <alignment horizontal="center" vertical="center" wrapText="1"/>
    </xf>
    <xf numFmtId="165" fontId="85" fillId="37" borderId="0" xfId="0" applyFont="1" applyFill="1" applyAlignment="1">
      <alignment horizontal="center" vertical="center" wrapText="1"/>
    </xf>
    <xf numFmtId="165" fontId="83" fillId="35" borderId="0" xfId="0" applyFont="1" applyFill="1" applyAlignment="1">
      <alignment horizontal="center" vertical="center" wrapText="1"/>
    </xf>
    <xf numFmtId="0" fontId="81" fillId="0" borderId="3" xfId="0" applyNumberFormat="1" applyFont="1" applyBorder="1" applyAlignment="1">
      <alignment horizontal="center" vertical="center" wrapText="1"/>
    </xf>
    <xf numFmtId="165" fontId="104" fillId="0" borderId="24" xfId="0" applyFont="1" applyBorder="1" applyAlignment="1">
      <alignment horizontal="center" vertical="center" wrapText="1"/>
    </xf>
    <xf numFmtId="165" fontId="105" fillId="0" borderId="0" xfId="0" applyFont="1" applyAlignment="1">
      <alignment horizontal="center" vertical="center" wrapText="1"/>
    </xf>
    <xf numFmtId="165" fontId="65" fillId="31" borderId="0" xfId="0" applyFont="1" applyFill="1" applyAlignment="1">
      <alignment horizontal="center" vertical="center"/>
    </xf>
    <xf numFmtId="165" fontId="70" fillId="0" borderId="78" xfId="0" applyFont="1" applyBorder="1" applyAlignment="1">
      <alignment horizontal="center" vertical="center"/>
    </xf>
    <xf numFmtId="165" fontId="70" fillId="0" borderId="96" xfId="0" applyFont="1" applyBorder="1" applyAlignment="1">
      <alignment horizontal="center" vertical="center"/>
    </xf>
    <xf numFmtId="165" fontId="70" fillId="0" borderId="79" xfId="0" applyFont="1" applyBorder="1" applyAlignment="1">
      <alignment horizontal="center" vertical="center"/>
    </xf>
  </cellXfs>
  <cellStyles count="67">
    <cellStyle name="Euro" xfId="1"/>
    <cellStyle name="Euro 2" xfId="12"/>
    <cellStyle name="Euro 3" xfId="13"/>
    <cellStyle name="Euro 4" xfId="14"/>
    <cellStyle name="Haha" xfId="15"/>
    <cellStyle name="Haha 2" xfId="16"/>
    <cellStyle name="Haha 2 2" xfId="63"/>
    <cellStyle name="Haha 3" xfId="62"/>
    <cellStyle name="Lien hypertexte 2" xfId="17"/>
    <cellStyle name="Lien hypertexte 3" xfId="18"/>
    <cellStyle name="Milliers" xfId="2" builtinId="3"/>
    <cellStyle name="Milliers 2" xfId="19"/>
    <cellStyle name="Milliers 2 2" xfId="20"/>
    <cellStyle name="Milliers 2 3" xfId="21"/>
    <cellStyle name="Milliers 3" xfId="22"/>
    <cellStyle name="Milliers 3 2" xfId="23"/>
    <cellStyle name="Milliers 4" xfId="24"/>
    <cellStyle name="Milliers 4 2" xfId="25"/>
    <cellStyle name="Milliers 5" xfId="26"/>
    <cellStyle name="Milliers 6" xfId="9"/>
    <cellStyle name="Milliers 7" xfId="27"/>
    <cellStyle name="Monétaire" xfId="59" builtinId="4"/>
    <cellStyle name="Monétaire 2" xfId="28"/>
    <cellStyle name="Monétaire 3" xfId="29"/>
    <cellStyle name="Normal" xfId="0" builtinId="0"/>
    <cellStyle name="Normal 10" xfId="30"/>
    <cellStyle name="Normal 11" xfId="31"/>
    <cellStyle name="Normal 11 2" xfId="64"/>
    <cellStyle name="Normal 12" xfId="7"/>
    <cellStyle name="Normal 12 2" xfId="61"/>
    <cellStyle name="Normal 13" xfId="8"/>
    <cellStyle name="Normal 14" xfId="60"/>
    <cellStyle name="Normal 2" xfId="6"/>
    <cellStyle name="Normal 2 2" xfId="32"/>
    <cellStyle name="Normal 2 3" xfId="33"/>
    <cellStyle name="Normal 2 4" xfId="34"/>
    <cellStyle name="Normal 2_PlanActions" xfId="35"/>
    <cellStyle name="Normal 3" xfId="5"/>
    <cellStyle name="Normal 3 2" xfId="36"/>
    <cellStyle name="Normal 3 2 2" xfId="37"/>
    <cellStyle name="Normal 3 3" xfId="38"/>
    <cellStyle name="Normal 4" xfId="39"/>
    <cellStyle name="Normal 4 2" xfId="40"/>
    <cellStyle name="Normal 4 2 2" xfId="41"/>
    <cellStyle name="Normal 4 2 2 2" xfId="65"/>
    <cellStyle name="Normal 4 3" xfId="42"/>
    <cellStyle name="Normal 4 4" xfId="43"/>
    <cellStyle name="Normal 5" xfId="44"/>
    <cellStyle name="Normal 5 2" xfId="45"/>
    <cellStyle name="Normal 5 2 2" xfId="66"/>
    <cellStyle name="Normal 6" xfId="46"/>
    <cellStyle name="Normal 7" xfId="47"/>
    <cellStyle name="Normal 8" xfId="48"/>
    <cellStyle name="Normal 9" xfId="49"/>
    <cellStyle name="Normal_Exemple_plan_Actions" xfId="3"/>
    <cellStyle name="Pourcentage" xfId="4" builtinId="5"/>
    <cellStyle name="Pourcentage 2" xfId="11"/>
    <cellStyle name="Pourcentage 2 2" xfId="50"/>
    <cellStyle name="Pourcentage 2 3" xfId="51"/>
    <cellStyle name="Pourcentage 2 4" xfId="52"/>
    <cellStyle name="Pourcentage 3" xfId="53"/>
    <cellStyle name="Pourcentage 3 2" xfId="54"/>
    <cellStyle name="Pourcentage 4" xfId="55"/>
    <cellStyle name="Pourcentage 4 2" xfId="56"/>
    <cellStyle name="Pourcentage 5" xfId="57"/>
    <cellStyle name="Pourcentage 6" xfId="58"/>
    <cellStyle name="Pourcentage 7" xfId="10"/>
  </cellStyles>
  <dxfs count="157">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
      <font>
        <b val="0"/>
        <i val="0"/>
      </font>
      <border>
        <top style="thin">
          <color indexed="64"/>
        </top>
        <bottom style="thin">
          <color indexed="64"/>
        </bottom>
      </border>
    </dxf>
  </dxfs>
  <tableStyles count="0" defaultTableStyle="TableStyleMedium9" defaultPivotStyle="PivotStyleLight16"/>
  <colors>
    <mruColors>
      <color rgb="FF9FD6FF"/>
      <color rgb="FFBD92DE"/>
      <color rgb="FFFF89B9"/>
      <color rgb="FF3FFF96"/>
      <color rgb="FF00FF00"/>
      <color rgb="FFFF0066"/>
      <color rgb="FFFF5757"/>
      <color rgb="FFC2E49C"/>
      <color rgb="FFDDF0C8"/>
      <color rgb="FF4BAC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xdr:row>
      <xdr:rowOff>65203</xdr:rowOff>
    </xdr:from>
    <xdr:to>
      <xdr:col>1</xdr:col>
      <xdr:colOff>1386910</xdr:colOff>
      <xdr:row>6</xdr:row>
      <xdr:rowOff>685800</xdr:rowOff>
    </xdr:to>
    <xdr:pic>
      <xdr:nvPicPr>
        <xdr:cNvPr id="2"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71475" y="227128"/>
          <a:ext cx="1405960" cy="143022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138372</xdr:colOff>
      <xdr:row>19</xdr:row>
      <xdr:rowOff>56030</xdr:rowOff>
    </xdr:from>
    <xdr:to>
      <xdr:col>4</xdr:col>
      <xdr:colOff>509847</xdr:colOff>
      <xdr:row>24</xdr:row>
      <xdr:rowOff>774</xdr:rowOff>
    </xdr:to>
    <xdr:sp macro="" textlink="">
      <xdr:nvSpPr>
        <xdr:cNvPr id="4" name="Flèche vers le bas 3"/>
        <xdr:cNvSpPr/>
      </xdr:nvSpPr>
      <xdr:spPr>
        <a:xfrm>
          <a:off x="4567497" y="6163936"/>
          <a:ext cx="371475" cy="8112432"/>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102654</xdr:colOff>
      <xdr:row>20</xdr:row>
      <xdr:rowOff>84139</xdr:rowOff>
    </xdr:from>
    <xdr:to>
      <xdr:col>4</xdr:col>
      <xdr:colOff>474129</xdr:colOff>
      <xdr:row>24</xdr:row>
      <xdr:rowOff>0</xdr:rowOff>
    </xdr:to>
    <xdr:sp macro="" textlink="">
      <xdr:nvSpPr>
        <xdr:cNvPr id="4" name="Flèche vers le bas 3"/>
        <xdr:cNvSpPr/>
      </xdr:nvSpPr>
      <xdr:spPr>
        <a:xfrm>
          <a:off x="4531779" y="6346827"/>
          <a:ext cx="371475" cy="3877354"/>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78841</xdr:colOff>
      <xdr:row>20</xdr:row>
      <xdr:rowOff>60326</xdr:rowOff>
    </xdr:from>
    <xdr:to>
      <xdr:col>4</xdr:col>
      <xdr:colOff>450316</xdr:colOff>
      <xdr:row>24</xdr:row>
      <xdr:rowOff>484868</xdr:rowOff>
    </xdr:to>
    <xdr:sp macro="" textlink="">
      <xdr:nvSpPr>
        <xdr:cNvPr id="4" name="Flèche vers le bas 3"/>
        <xdr:cNvSpPr/>
      </xdr:nvSpPr>
      <xdr:spPr>
        <a:xfrm>
          <a:off x="4507966" y="6239670"/>
          <a:ext cx="371475" cy="3805917"/>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200285</xdr:colOff>
      <xdr:row>19</xdr:row>
      <xdr:rowOff>88901</xdr:rowOff>
    </xdr:from>
    <xdr:to>
      <xdr:col>4</xdr:col>
      <xdr:colOff>571760</xdr:colOff>
      <xdr:row>23</xdr:row>
      <xdr:rowOff>0</xdr:rowOff>
    </xdr:to>
    <xdr:sp macro="" textlink="">
      <xdr:nvSpPr>
        <xdr:cNvPr id="4" name="Flèche vers le bas 3"/>
        <xdr:cNvSpPr/>
      </xdr:nvSpPr>
      <xdr:spPr>
        <a:xfrm>
          <a:off x="4629410" y="5918201"/>
          <a:ext cx="371475" cy="5148942"/>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133610</xdr:colOff>
      <xdr:row>20</xdr:row>
      <xdr:rowOff>60326</xdr:rowOff>
    </xdr:from>
    <xdr:to>
      <xdr:col>4</xdr:col>
      <xdr:colOff>505085</xdr:colOff>
      <xdr:row>24</xdr:row>
      <xdr:rowOff>808718</xdr:rowOff>
    </xdr:to>
    <xdr:sp macro="" textlink="">
      <xdr:nvSpPr>
        <xdr:cNvPr id="2" name="Flèche vers le bas 1"/>
        <xdr:cNvSpPr/>
      </xdr:nvSpPr>
      <xdr:spPr>
        <a:xfrm>
          <a:off x="4562735" y="6670676"/>
          <a:ext cx="371475" cy="4034517"/>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92148</xdr:colOff>
      <xdr:row>20</xdr:row>
      <xdr:rowOff>7098</xdr:rowOff>
    </xdr:from>
    <xdr:to>
      <xdr:col>4</xdr:col>
      <xdr:colOff>463623</xdr:colOff>
      <xdr:row>24</xdr:row>
      <xdr:rowOff>660240</xdr:rowOff>
    </xdr:to>
    <xdr:sp macro="" textlink="">
      <xdr:nvSpPr>
        <xdr:cNvPr id="2" name="Flèche vers le bas 1"/>
        <xdr:cNvSpPr/>
      </xdr:nvSpPr>
      <xdr:spPr>
        <a:xfrm>
          <a:off x="4529677" y="5800539"/>
          <a:ext cx="371475" cy="3533054"/>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7404</xdr:colOff>
      <xdr:row>20</xdr:row>
      <xdr:rowOff>84139</xdr:rowOff>
    </xdr:from>
    <xdr:to>
      <xdr:col>4</xdr:col>
      <xdr:colOff>378879</xdr:colOff>
      <xdr:row>24</xdr:row>
      <xdr:rowOff>1194481</xdr:rowOff>
    </xdr:to>
    <xdr:sp macro="" textlink="">
      <xdr:nvSpPr>
        <xdr:cNvPr id="2" name="Flèche vers le bas 1"/>
        <xdr:cNvSpPr/>
      </xdr:nvSpPr>
      <xdr:spPr>
        <a:xfrm>
          <a:off x="4436529" y="6072983"/>
          <a:ext cx="371475" cy="1777092"/>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114560</xdr:colOff>
      <xdr:row>19</xdr:row>
      <xdr:rowOff>72233</xdr:rowOff>
    </xdr:from>
    <xdr:to>
      <xdr:col>4</xdr:col>
      <xdr:colOff>486035</xdr:colOff>
      <xdr:row>23</xdr:row>
      <xdr:rowOff>144350</xdr:rowOff>
    </xdr:to>
    <xdr:sp macro="" textlink="">
      <xdr:nvSpPr>
        <xdr:cNvPr id="2" name="Flèche vers le bas 1"/>
        <xdr:cNvSpPr/>
      </xdr:nvSpPr>
      <xdr:spPr>
        <a:xfrm>
          <a:off x="4543685" y="6156327"/>
          <a:ext cx="371475" cy="2679586"/>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1</xdr:col>
      <xdr:colOff>1544411</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1</xdr:col>
      <xdr:colOff>1544411</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93393</xdr:colOff>
      <xdr:row>20</xdr:row>
      <xdr:rowOff>44451</xdr:rowOff>
    </xdr:from>
    <xdr:to>
      <xdr:col>4</xdr:col>
      <xdr:colOff>464868</xdr:colOff>
      <xdr:row>24</xdr:row>
      <xdr:rowOff>859518</xdr:rowOff>
    </xdr:to>
    <xdr:sp macro="" textlink="">
      <xdr:nvSpPr>
        <xdr:cNvPr id="6" name="Flèche vers le bas 5"/>
        <xdr:cNvSpPr/>
      </xdr:nvSpPr>
      <xdr:spPr>
        <a:xfrm>
          <a:off x="4527810" y="6203951"/>
          <a:ext cx="371475" cy="4953150"/>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1</xdr:col>
      <xdr:colOff>1544411</xdr:colOff>
      <xdr:row>2</xdr:row>
      <xdr:rowOff>1112897</xdr:rowOff>
    </xdr:to>
    <xdr:pic>
      <xdr:nvPicPr>
        <xdr:cNvPr id="7"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66935</xdr:colOff>
      <xdr:row>20</xdr:row>
      <xdr:rowOff>96045</xdr:rowOff>
    </xdr:from>
    <xdr:to>
      <xdr:col>4</xdr:col>
      <xdr:colOff>438410</xdr:colOff>
      <xdr:row>24</xdr:row>
      <xdr:rowOff>234837</xdr:rowOff>
    </xdr:to>
    <xdr:sp macro="" textlink="">
      <xdr:nvSpPr>
        <xdr:cNvPr id="2" name="Flèche vers le bas 1"/>
        <xdr:cNvSpPr/>
      </xdr:nvSpPr>
      <xdr:spPr>
        <a:xfrm>
          <a:off x="4496060" y="6370639"/>
          <a:ext cx="371475" cy="3293948"/>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50</xdr:row>
      <xdr:rowOff>161926</xdr:rowOff>
    </xdr:from>
    <xdr:to>
      <xdr:col>2</xdr:col>
      <xdr:colOff>0</xdr:colOff>
      <xdr:row>51</xdr:row>
      <xdr:rowOff>173832</xdr:rowOff>
    </xdr:to>
    <xdr:sp macro="" textlink="">
      <xdr:nvSpPr>
        <xdr:cNvPr id="20" name="Ellipse 19"/>
        <xdr:cNvSpPr/>
      </xdr:nvSpPr>
      <xdr:spPr>
        <a:xfrm>
          <a:off x="11103769" y="36511707"/>
          <a:ext cx="214313" cy="214313"/>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50</xdr:row>
      <xdr:rowOff>159544</xdr:rowOff>
    </xdr:from>
    <xdr:to>
      <xdr:col>2</xdr:col>
      <xdr:colOff>0</xdr:colOff>
      <xdr:row>51</xdr:row>
      <xdr:rowOff>171450</xdr:rowOff>
    </xdr:to>
    <xdr:sp macro="" textlink="">
      <xdr:nvSpPr>
        <xdr:cNvPr id="21" name="Ellipse 20"/>
        <xdr:cNvSpPr/>
      </xdr:nvSpPr>
      <xdr:spPr>
        <a:xfrm>
          <a:off x="10815638" y="36509325"/>
          <a:ext cx="214313" cy="214313"/>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73</xdr:row>
      <xdr:rowOff>201705</xdr:rowOff>
    </xdr:from>
    <xdr:to>
      <xdr:col>2</xdr:col>
      <xdr:colOff>0</xdr:colOff>
      <xdr:row>75</xdr:row>
      <xdr:rowOff>156882</xdr:rowOff>
    </xdr:to>
    <xdr:sp macro="" textlink="">
      <xdr:nvSpPr>
        <xdr:cNvPr id="9" name="Multiplier 8"/>
        <xdr:cNvSpPr/>
      </xdr:nvSpPr>
      <xdr:spPr>
        <a:xfrm>
          <a:off x="7474323" y="41170411"/>
          <a:ext cx="425824" cy="358589"/>
        </a:xfrm>
        <a:prstGeom prst="mathMultiply">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95250</xdr:colOff>
      <xdr:row>0</xdr:row>
      <xdr:rowOff>68037</xdr:rowOff>
    </xdr:from>
    <xdr:to>
      <xdr:col>1</xdr:col>
      <xdr:colOff>391583</xdr:colOff>
      <xdr:row>1</xdr:row>
      <xdr:rowOff>158398</xdr:rowOff>
    </xdr:to>
    <xdr:pic>
      <xdr:nvPicPr>
        <xdr:cNvPr id="44"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95250" y="68037"/>
          <a:ext cx="1217083" cy="124394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92148</xdr:colOff>
      <xdr:row>21</xdr:row>
      <xdr:rowOff>51922</xdr:rowOff>
    </xdr:from>
    <xdr:to>
      <xdr:col>4</xdr:col>
      <xdr:colOff>463623</xdr:colOff>
      <xdr:row>25</xdr:row>
      <xdr:rowOff>505039</xdr:rowOff>
    </xdr:to>
    <xdr:sp macro="" textlink="">
      <xdr:nvSpPr>
        <xdr:cNvPr id="2" name="Flèche vers le bas 1"/>
        <xdr:cNvSpPr/>
      </xdr:nvSpPr>
      <xdr:spPr>
        <a:xfrm>
          <a:off x="4529677" y="5744510"/>
          <a:ext cx="371475" cy="4363970"/>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1</xdr:col>
      <xdr:colOff>1544411</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1</xdr:col>
      <xdr:colOff>1544411</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114560</xdr:colOff>
      <xdr:row>20</xdr:row>
      <xdr:rowOff>84137</xdr:rowOff>
    </xdr:from>
    <xdr:to>
      <xdr:col>4</xdr:col>
      <xdr:colOff>486035</xdr:colOff>
      <xdr:row>24</xdr:row>
      <xdr:rowOff>708704</xdr:rowOff>
    </xdr:to>
    <xdr:sp macro="" textlink="">
      <xdr:nvSpPr>
        <xdr:cNvPr id="4" name="Flèche vers le bas 3"/>
        <xdr:cNvSpPr/>
      </xdr:nvSpPr>
      <xdr:spPr>
        <a:xfrm>
          <a:off x="4543685" y="5822950"/>
          <a:ext cx="371475" cy="3363004"/>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1</xdr:col>
      <xdr:colOff>1544411</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5</xdr:row>
      <xdr:rowOff>28575</xdr:rowOff>
    </xdr:from>
    <xdr:to>
      <xdr:col>1</xdr:col>
      <xdr:colOff>247480</xdr:colOff>
      <xdr:row>6</xdr:row>
      <xdr:rowOff>285750</xdr:rowOff>
    </xdr:to>
    <xdr:pic>
      <xdr:nvPicPr>
        <xdr:cNvPr id="2"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8575" y="200025"/>
          <a:ext cx="56180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895350</xdr:colOff>
      <xdr:row>0</xdr:row>
      <xdr:rowOff>76200</xdr:rowOff>
    </xdr:from>
    <xdr:to>
      <xdr:col>0</xdr:col>
      <xdr:colOff>1457155</xdr:colOff>
      <xdr:row>0</xdr:row>
      <xdr:rowOff>647700</xdr:rowOff>
    </xdr:to>
    <xdr:pic>
      <xdr:nvPicPr>
        <xdr:cNvPr id="2"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95350" y="76200"/>
          <a:ext cx="56180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0</xdr:col>
      <xdr:colOff>1161880</xdr:colOff>
      <xdr:row>0</xdr:row>
      <xdr:rowOff>571500</xdr:rowOff>
    </xdr:to>
    <xdr:pic>
      <xdr:nvPicPr>
        <xdr:cNvPr id="2"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00075" y="0"/>
          <a:ext cx="561805" cy="5715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0</xdr:colOff>
      <xdr:row>56</xdr:row>
      <xdr:rowOff>161926</xdr:rowOff>
    </xdr:from>
    <xdr:to>
      <xdr:col>2</xdr:col>
      <xdr:colOff>0</xdr:colOff>
      <xdr:row>57</xdr:row>
      <xdr:rowOff>173832</xdr:rowOff>
    </xdr:to>
    <xdr:sp macro="" textlink="">
      <xdr:nvSpPr>
        <xdr:cNvPr id="2" name="Ellipse 1"/>
        <xdr:cNvSpPr/>
      </xdr:nvSpPr>
      <xdr:spPr>
        <a:xfrm>
          <a:off x="4419600" y="16573501"/>
          <a:ext cx="0" cy="230981"/>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56</xdr:row>
      <xdr:rowOff>159544</xdr:rowOff>
    </xdr:from>
    <xdr:to>
      <xdr:col>2</xdr:col>
      <xdr:colOff>0</xdr:colOff>
      <xdr:row>57</xdr:row>
      <xdr:rowOff>171450</xdr:rowOff>
    </xdr:to>
    <xdr:sp macro="" textlink="">
      <xdr:nvSpPr>
        <xdr:cNvPr id="3" name="Ellipse 2"/>
        <xdr:cNvSpPr/>
      </xdr:nvSpPr>
      <xdr:spPr>
        <a:xfrm>
          <a:off x="4419600" y="16571119"/>
          <a:ext cx="0" cy="230981"/>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79</xdr:row>
      <xdr:rowOff>201705</xdr:rowOff>
    </xdr:from>
    <xdr:to>
      <xdr:col>2</xdr:col>
      <xdr:colOff>0</xdr:colOff>
      <xdr:row>81</xdr:row>
      <xdr:rowOff>156882</xdr:rowOff>
    </xdr:to>
    <xdr:sp macro="" textlink="">
      <xdr:nvSpPr>
        <xdr:cNvPr id="4" name="Multiplier 3"/>
        <xdr:cNvSpPr/>
      </xdr:nvSpPr>
      <xdr:spPr>
        <a:xfrm>
          <a:off x="4419600" y="21652005"/>
          <a:ext cx="0" cy="393327"/>
        </a:xfrm>
        <a:prstGeom prst="mathMultiply">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85725</xdr:colOff>
      <xdr:row>0</xdr:row>
      <xdr:rowOff>210913</xdr:rowOff>
    </xdr:from>
    <xdr:to>
      <xdr:col>1</xdr:col>
      <xdr:colOff>44688</xdr:colOff>
      <xdr:row>0</xdr:row>
      <xdr:rowOff>1019175</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85725" y="210913"/>
          <a:ext cx="882888" cy="8082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93393</xdr:colOff>
      <xdr:row>20</xdr:row>
      <xdr:rowOff>44451</xdr:rowOff>
    </xdr:from>
    <xdr:to>
      <xdr:col>4</xdr:col>
      <xdr:colOff>464868</xdr:colOff>
      <xdr:row>24</xdr:row>
      <xdr:rowOff>268968</xdr:rowOff>
    </xdr:to>
    <xdr:sp macro="" textlink="">
      <xdr:nvSpPr>
        <xdr:cNvPr id="19" name="Flèche vers le bas 18"/>
        <xdr:cNvSpPr/>
      </xdr:nvSpPr>
      <xdr:spPr>
        <a:xfrm>
          <a:off x="4527810" y="6002868"/>
          <a:ext cx="371475" cy="2626933"/>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4"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7477"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135727</xdr:colOff>
      <xdr:row>20</xdr:row>
      <xdr:rowOff>129118</xdr:rowOff>
    </xdr:from>
    <xdr:to>
      <xdr:col>4</xdr:col>
      <xdr:colOff>507202</xdr:colOff>
      <xdr:row>25</xdr:row>
      <xdr:rowOff>434068</xdr:rowOff>
    </xdr:to>
    <xdr:sp macro="" textlink="">
      <xdr:nvSpPr>
        <xdr:cNvPr id="6" name="Flèche vers le bas 5"/>
        <xdr:cNvSpPr/>
      </xdr:nvSpPr>
      <xdr:spPr>
        <a:xfrm>
          <a:off x="4570144" y="6352118"/>
          <a:ext cx="371475" cy="4760533"/>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7"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136072</xdr:colOff>
      <xdr:row>19</xdr:row>
      <xdr:rowOff>63952</xdr:rowOff>
    </xdr:from>
    <xdr:to>
      <xdr:col>4</xdr:col>
      <xdr:colOff>494200</xdr:colOff>
      <xdr:row>21</xdr:row>
      <xdr:rowOff>1091292</xdr:rowOff>
    </xdr:to>
    <xdr:sp macro="" textlink="">
      <xdr:nvSpPr>
        <xdr:cNvPr id="2" name="Flèche vers le bas 1"/>
        <xdr:cNvSpPr/>
      </xdr:nvSpPr>
      <xdr:spPr>
        <a:xfrm>
          <a:off x="5936797" y="5969452"/>
          <a:ext cx="358128" cy="3951515"/>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33597</xdr:colOff>
      <xdr:row>19</xdr:row>
      <xdr:rowOff>0</xdr:rowOff>
    </xdr:from>
    <xdr:to>
      <xdr:col>4</xdr:col>
      <xdr:colOff>405072</xdr:colOff>
      <xdr:row>23</xdr:row>
      <xdr:rowOff>0</xdr:rowOff>
    </xdr:to>
    <xdr:sp macro="" textlink="">
      <xdr:nvSpPr>
        <xdr:cNvPr id="2" name="Flèche vers le bas 1"/>
        <xdr:cNvSpPr/>
      </xdr:nvSpPr>
      <xdr:spPr>
        <a:xfrm>
          <a:off x="4462722" y="5915820"/>
          <a:ext cx="371475" cy="4951298"/>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6"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93394</xdr:colOff>
      <xdr:row>18</xdr:row>
      <xdr:rowOff>97368</xdr:rowOff>
    </xdr:from>
    <xdr:to>
      <xdr:col>4</xdr:col>
      <xdr:colOff>464869</xdr:colOff>
      <xdr:row>21</xdr:row>
      <xdr:rowOff>0</xdr:rowOff>
    </xdr:to>
    <xdr:sp macro="" textlink="">
      <xdr:nvSpPr>
        <xdr:cNvPr id="7" name="Flèche vers le bas 6"/>
        <xdr:cNvSpPr/>
      </xdr:nvSpPr>
      <xdr:spPr>
        <a:xfrm>
          <a:off x="4527811" y="6225118"/>
          <a:ext cx="371475" cy="4707617"/>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8"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9"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11"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12"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213633</xdr:colOff>
      <xdr:row>0</xdr:row>
      <xdr:rowOff>92530</xdr:rowOff>
    </xdr:from>
    <xdr:to>
      <xdr:col>2</xdr:col>
      <xdr:colOff>68036</xdr:colOff>
      <xdr:row>2</xdr:row>
      <xdr:rowOff>1112897</xdr:rowOff>
    </xdr:to>
    <xdr:pic>
      <xdr:nvPicPr>
        <xdr:cNvPr id="14"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146310</xdr:colOff>
      <xdr:row>21</xdr:row>
      <xdr:rowOff>97368</xdr:rowOff>
    </xdr:from>
    <xdr:to>
      <xdr:col>4</xdr:col>
      <xdr:colOff>517785</xdr:colOff>
      <xdr:row>24</xdr:row>
      <xdr:rowOff>0</xdr:rowOff>
    </xdr:to>
    <xdr:sp macro="" textlink="">
      <xdr:nvSpPr>
        <xdr:cNvPr id="4" name="Flèche vers le bas 3"/>
        <xdr:cNvSpPr/>
      </xdr:nvSpPr>
      <xdr:spPr>
        <a:xfrm>
          <a:off x="4580727" y="5971118"/>
          <a:ext cx="371475" cy="3997475"/>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5"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102653</xdr:colOff>
      <xdr:row>21</xdr:row>
      <xdr:rowOff>84138</xdr:rowOff>
    </xdr:from>
    <xdr:to>
      <xdr:col>4</xdr:col>
      <xdr:colOff>474128</xdr:colOff>
      <xdr:row>24</xdr:row>
      <xdr:rowOff>0</xdr:rowOff>
    </xdr:to>
    <xdr:sp macro="" textlink="">
      <xdr:nvSpPr>
        <xdr:cNvPr id="2" name="Flèche vers le bas 1"/>
        <xdr:cNvSpPr/>
      </xdr:nvSpPr>
      <xdr:spPr>
        <a:xfrm>
          <a:off x="4531778" y="6239669"/>
          <a:ext cx="371475" cy="3886880"/>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213633</xdr:colOff>
      <xdr:row>0</xdr:row>
      <xdr:rowOff>92530</xdr:rowOff>
    </xdr:from>
    <xdr:to>
      <xdr:col>2</xdr:col>
      <xdr:colOff>68036</xdr:colOff>
      <xdr:row>2</xdr:row>
      <xdr:rowOff>1112897</xdr:rowOff>
    </xdr:to>
    <xdr:pic>
      <xdr:nvPicPr>
        <xdr:cNvPr id="3" name="Picture 2" descr="https://scontent.xx.fbcdn.net/v/t1.0-1/c0.0.200.200/p200x200/11083914_1549382065312023_7220718196865099767_n.png?oh=46651de78878ab2d89988b441136f703&amp;oe=58ECBE7D"/>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89858" y="92530"/>
          <a:ext cx="1330778" cy="13537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emolles/AppData/Local/Microsoft/Windows/Temporary%20Internet%20Files/Content.Outlook/ER12FJTR/CANGT%20ACTION%20568917%20et%2018_15_mai-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renlarvor/AppData/Local/Microsoft/Windows/Temporary%20Internet%20Files/Content.Outlook/OR7G8WXC/Anciennes_versions/CANGT%20ACTION%205%20et%206_12_mai-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emolles/AppData/Local/Microsoft/Windows/Temporary%20Internet%20Files/Content.Outlook/ER12FJTR/Anciennes_versions/CANGT%20ACTION%205%20et%206_12_mai-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renlarvor/AppData/Local/Microsoft/Windows/Temporary%20Internet%20Files/Content.Outlook/OR7G8WXC/CANGT%20ACTION%2019_mai_2017-MODIF%20I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chéancier"/>
      <sheetName val="Notice"/>
      <sheetName val="Action 1 "/>
      <sheetName val="Action_2"/>
      <sheetName val="Action_3"/>
      <sheetName val="PR"/>
      <sheetName val="Indicateurs programme"/>
      <sheetName val="Planning annuel"/>
      <sheetName val="Suivi"/>
      <sheetName val="Action_5"/>
      <sheetName val="Action_6"/>
      <sheetName val="Action_8"/>
      <sheetName val="Action_9"/>
      <sheetName val="Action_10"/>
      <sheetName val="Action_11"/>
      <sheetName val="Action_12"/>
      <sheetName val="Action_16"/>
      <sheetName val="Action_17"/>
      <sheetName val="Action_18"/>
      <sheetName val="Action_19"/>
      <sheetName val="potentiel d'évitement"/>
      <sheetName val="ETP"/>
      <sheetName val="€"/>
      <sheetName val="Bilan "/>
      <sheetName val="Partenaires"/>
      <sheetName val="Actions détaillées"/>
      <sheetName val="Menus déroulants"/>
    </sheetNames>
    <sheetDataSet>
      <sheetData sheetId="0" refreshError="1">
        <row r="4">
          <cell r="B4" t="str">
            <v>A- Sensibilisation des publics à la prévention des déchets</v>
          </cell>
        </row>
        <row r="6">
          <cell r="C6" t="str">
            <v>Action A 2 -  Consommation Ecoresponsable</v>
          </cell>
        </row>
        <row r="16">
          <cell r="B16" t="str">
            <v>C-1- Prévention et gestion de proximité des biodéchets</v>
          </cell>
        </row>
        <row r="20">
          <cell r="B20" t="str">
            <v>C-2- Autres actions : opération sacs de caisse, stop-pub, gaspillage alimentaire,…</v>
          </cell>
        </row>
        <row r="21">
          <cell r="C21" t="str">
            <v>Action C 10 -  Lutte contre le gaspillage alimentaire</v>
          </cell>
        </row>
        <row r="22">
          <cell r="C22" t="str">
            <v>Action C 11 -  Stop-Pub</v>
          </cell>
        </row>
        <row r="26">
          <cell r="C26" t="str">
            <v>Action D 12 - Réemploi, réparation</v>
          </cell>
        </row>
        <row r="42">
          <cell r="C42" t="str">
            <v>Action F 19 -   Suivi du PLP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chéancier"/>
      <sheetName val="Notice"/>
      <sheetName val="Action 1 "/>
      <sheetName val="Action_3"/>
      <sheetName val="PR"/>
      <sheetName val="Indicateurs programme"/>
      <sheetName val="Planning annuel"/>
      <sheetName val="Suivi"/>
      <sheetName val="Action_5"/>
      <sheetName val="Action_6"/>
      <sheetName val="Action_8"/>
      <sheetName val="Action_9"/>
      <sheetName val="Action_16"/>
      <sheetName val="Action_17"/>
      <sheetName val="Action_18"/>
      <sheetName val="potentiel d'évitement"/>
      <sheetName val="ETP"/>
      <sheetName val="€"/>
      <sheetName val="Bilan "/>
      <sheetName val="Partenaires"/>
      <sheetName val="Actions détaillées"/>
      <sheetName val="Menus déroulants"/>
    </sheetNames>
    <sheetDataSet>
      <sheetData sheetId="0">
        <row r="9">
          <cell r="B9" t="str">
            <v>B- Actions éco-exemplaires de la collectivité</v>
          </cell>
        </row>
        <row r="12">
          <cell r="C12" t="str">
            <v>Action B 6 -  Echanger les bonnes pratiques entre communes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chéancier"/>
      <sheetName val="Notice"/>
      <sheetName val="Action 1 "/>
      <sheetName val="Action_3"/>
      <sheetName val="PR"/>
      <sheetName val="Indicateurs programme"/>
      <sheetName val="Planning annuel"/>
      <sheetName val="Suivi"/>
      <sheetName val="Action_5"/>
      <sheetName val="Action_6"/>
      <sheetName val="Action_8"/>
      <sheetName val="Action_9"/>
      <sheetName val="Action_16"/>
      <sheetName val="Action_17"/>
      <sheetName val="Action_18"/>
      <sheetName val="potentiel d'évitement"/>
      <sheetName val="ETP"/>
      <sheetName val="€"/>
      <sheetName val="Bilan "/>
      <sheetName val="Partenaires"/>
      <sheetName val="Actions détaillées"/>
      <sheetName val="Menus déroulants"/>
    </sheetNames>
    <sheetDataSet>
      <sheetData sheetId="0">
        <row r="9">
          <cell r="B9" t="str">
            <v>B- Actions éco-exemplaires de la collectivité</v>
          </cell>
        </row>
        <row r="11">
          <cell r="C11" t="str">
            <v>Action B 5 -  Favoriser l'usage de la vaisselle lavable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chéancier"/>
      <sheetName val="Notice"/>
      <sheetName val="Action 1 "/>
      <sheetName val="Action 2"/>
      <sheetName val="Action_3"/>
      <sheetName val="PR"/>
      <sheetName val="Indicateurs programme"/>
      <sheetName val="Planning annuel"/>
      <sheetName val="Suivi"/>
      <sheetName val="Action_4"/>
      <sheetName val="Action_5"/>
      <sheetName val="Action_6"/>
      <sheetName val="Action_7"/>
      <sheetName val="Action_8"/>
      <sheetName val="Action_9"/>
      <sheetName val="Action_10"/>
      <sheetName val="Action_11"/>
      <sheetName val="Action_12"/>
      <sheetName val="Action_13"/>
      <sheetName val="Action_14"/>
      <sheetName val="Action_15"/>
      <sheetName val="Action_16"/>
      <sheetName val="Action_17"/>
      <sheetName val="Action_18"/>
      <sheetName val="Action_19"/>
      <sheetName val="potentiel d'évitement"/>
      <sheetName val="ETP"/>
      <sheetName val="€"/>
      <sheetName val="Bilan "/>
      <sheetName val="Partenaires"/>
      <sheetName val="Actions détaillées"/>
      <sheetName val="Menus déroulants"/>
    </sheetNames>
    <sheetDataSet>
      <sheetData sheetId="0">
        <row r="16">
          <cell r="B16" t="str">
            <v>C-1- Prévention et gestion de proximité des biodéchets</v>
          </cell>
        </row>
        <row r="17">
          <cell r="C17" t="str">
            <v>Action C 8 -  Compostage domestique</v>
          </cell>
        </row>
        <row r="18">
          <cell r="C18" t="str">
            <v>Action C 9 -  Compostage des gros producteurs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tabColor theme="0"/>
  </sheetPr>
  <dimension ref="A1:G21"/>
  <sheetViews>
    <sheetView showGridLines="0" showRowColHeaders="0" workbookViewId="0">
      <selection activeCell="I7" sqref="I7"/>
    </sheetView>
  </sheetViews>
  <sheetFormatPr baseColWidth="10" defaultRowHeight="12.75"/>
  <cols>
    <col min="1" max="1" width="5.85546875" customWidth="1"/>
    <col min="2" max="2" width="26.28515625" customWidth="1"/>
    <col min="7" max="7" width="42.28515625" customWidth="1"/>
  </cols>
  <sheetData>
    <row r="1" spans="1:7">
      <c r="A1" s="832"/>
      <c r="B1" s="833"/>
      <c r="C1" s="1150" t="s">
        <v>542</v>
      </c>
      <c r="D1" s="840"/>
      <c r="E1" s="840"/>
      <c r="F1" s="840"/>
      <c r="G1" s="841"/>
    </row>
    <row r="2" spans="1:7">
      <c r="A2" s="834"/>
      <c r="B2" s="835"/>
      <c r="C2" s="842"/>
      <c r="D2" s="843"/>
      <c r="E2" s="843"/>
      <c r="F2" s="843"/>
      <c r="G2" s="844"/>
    </row>
    <row r="3" spans="1:7">
      <c r="A3" s="834"/>
      <c r="B3" s="835"/>
      <c r="C3" s="842"/>
      <c r="D3" s="843"/>
      <c r="E3" s="843"/>
      <c r="F3" s="843"/>
      <c r="G3" s="844"/>
    </row>
    <row r="4" spans="1:7">
      <c r="A4" s="834"/>
      <c r="B4" s="835"/>
      <c r="C4" s="842"/>
      <c r="D4" s="843"/>
      <c r="E4" s="843"/>
      <c r="F4" s="843"/>
      <c r="G4" s="844"/>
    </row>
    <row r="5" spans="1:7">
      <c r="A5" s="834"/>
      <c r="B5" s="835"/>
      <c r="C5" s="842"/>
      <c r="D5" s="843"/>
      <c r="E5" s="843"/>
      <c r="F5" s="843"/>
      <c r="G5" s="844"/>
    </row>
    <row r="6" spans="1:7">
      <c r="A6" s="834"/>
      <c r="B6" s="835"/>
      <c r="C6" s="842"/>
      <c r="D6" s="843"/>
      <c r="E6" s="843"/>
      <c r="F6" s="843"/>
      <c r="G6" s="844"/>
    </row>
    <row r="7" spans="1:7" ht="67.5" customHeight="1">
      <c r="A7" s="834"/>
      <c r="B7" s="835"/>
      <c r="C7" s="845"/>
      <c r="D7" s="846"/>
      <c r="E7" s="846"/>
      <c r="F7" s="846"/>
      <c r="G7" s="847"/>
    </row>
    <row r="8" spans="1:7">
      <c r="A8" s="848" t="s">
        <v>540</v>
      </c>
      <c r="B8" s="848"/>
      <c r="C8" s="848"/>
      <c r="D8" s="848"/>
      <c r="E8" s="848"/>
      <c r="F8" s="848"/>
      <c r="G8" s="848"/>
    </row>
    <row r="9" spans="1:7" ht="6.75" customHeight="1">
      <c r="A9" s="848"/>
      <c r="B9" s="848"/>
      <c r="C9" s="848"/>
      <c r="D9" s="848"/>
      <c r="E9" s="848"/>
      <c r="F9" s="848"/>
      <c r="G9" s="848"/>
    </row>
    <row r="10" spans="1:7" ht="12.75" customHeight="1">
      <c r="A10" s="849" t="s">
        <v>564</v>
      </c>
      <c r="B10" s="850"/>
      <c r="C10" s="850"/>
      <c r="D10" s="850"/>
      <c r="E10" s="850"/>
      <c r="F10" s="850"/>
      <c r="G10" s="851"/>
    </row>
    <row r="11" spans="1:7">
      <c r="A11" s="852"/>
      <c r="B11" s="853"/>
      <c r="C11" s="853"/>
      <c r="D11" s="853"/>
      <c r="E11" s="853"/>
      <c r="F11" s="853"/>
      <c r="G11" s="854"/>
    </row>
    <row r="12" spans="1:7">
      <c r="A12" s="852"/>
      <c r="B12" s="853"/>
      <c r="C12" s="853"/>
      <c r="D12" s="853"/>
      <c r="E12" s="853"/>
      <c r="F12" s="853"/>
      <c r="G12" s="854"/>
    </row>
    <row r="13" spans="1:7">
      <c r="A13" s="852"/>
      <c r="B13" s="853"/>
      <c r="C13" s="853"/>
      <c r="D13" s="853"/>
      <c r="E13" s="853"/>
      <c r="F13" s="853"/>
      <c r="G13" s="854"/>
    </row>
    <row r="14" spans="1:7" ht="73.5" customHeight="1">
      <c r="A14" s="855"/>
      <c r="B14" s="856"/>
      <c r="C14" s="856"/>
      <c r="D14" s="856"/>
      <c r="E14" s="856"/>
      <c r="F14" s="856"/>
      <c r="G14" s="857"/>
    </row>
    <row r="15" spans="1:7" ht="22.5" customHeight="1">
      <c r="A15" s="858" t="s">
        <v>563</v>
      </c>
      <c r="B15" s="859"/>
      <c r="C15" s="859"/>
      <c r="D15" s="859"/>
      <c r="E15" s="859"/>
      <c r="F15" s="859"/>
      <c r="G15" s="860"/>
    </row>
    <row r="16" spans="1:7" ht="25.5" customHeight="1">
      <c r="A16" s="836" t="s">
        <v>312</v>
      </c>
      <c r="B16" s="836"/>
      <c r="C16" s="836"/>
      <c r="D16" s="836"/>
      <c r="E16" s="836"/>
      <c r="F16" s="836"/>
      <c r="G16" s="836"/>
    </row>
    <row r="17" spans="1:7" ht="29.25" customHeight="1">
      <c r="A17" s="837" t="s">
        <v>315</v>
      </c>
      <c r="B17" s="837"/>
      <c r="C17" s="837"/>
      <c r="D17" s="837"/>
      <c r="E17" s="837"/>
      <c r="F17" s="837"/>
      <c r="G17" s="837"/>
    </row>
    <row r="18" spans="1:7" ht="26.25" customHeight="1">
      <c r="A18" s="838" t="s">
        <v>554</v>
      </c>
      <c r="B18" s="838"/>
      <c r="C18" s="838"/>
      <c r="D18" s="838"/>
      <c r="E18" s="838"/>
      <c r="F18" s="838"/>
      <c r="G18" s="838"/>
    </row>
    <row r="19" spans="1:7" ht="25.5" customHeight="1">
      <c r="A19" s="839" t="s">
        <v>327</v>
      </c>
      <c r="B19" s="839"/>
      <c r="C19" s="839"/>
      <c r="D19" s="839"/>
      <c r="E19" s="839"/>
      <c r="F19" s="839"/>
      <c r="G19" s="839"/>
    </row>
    <row r="20" spans="1:7" ht="24" customHeight="1">
      <c r="A20" s="830" t="s">
        <v>330</v>
      </c>
      <c r="B20" s="830"/>
      <c r="C20" s="830"/>
      <c r="D20" s="830"/>
      <c r="E20" s="830"/>
      <c r="F20" s="830"/>
      <c r="G20" s="830"/>
    </row>
    <row r="21" spans="1:7" ht="21.75" customHeight="1">
      <c r="A21" s="831" t="s">
        <v>541</v>
      </c>
      <c r="B21" s="831"/>
      <c r="C21" s="831"/>
      <c r="D21" s="831"/>
      <c r="E21" s="831"/>
      <c r="F21" s="831"/>
      <c r="G21" s="831"/>
    </row>
  </sheetData>
  <sheetProtection password="F773" sheet="1" objects="1" scenarios="1" selectLockedCells="1" selectUnlockedCells="1"/>
  <mergeCells count="11">
    <mergeCell ref="A20:G20"/>
    <mergeCell ref="A21:G21"/>
    <mergeCell ref="A1:B7"/>
    <mergeCell ref="A16:G16"/>
    <mergeCell ref="A17:G17"/>
    <mergeCell ref="A18:G18"/>
    <mergeCell ref="A19:G19"/>
    <mergeCell ref="C1:G7"/>
    <mergeCell ref="A8:G9"/>
    <mergeCell ref="A10:G14"/>
    <mergeCell ref="A15:G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7030A0"/>
  </sheetPr>
  <dimension ref="B1:L42"/>
  <sheetViews>
    <sheetView showGridLines="0" showRowColHeaders="0" zoomScaleSheetLayoutView="100" workbookViewId="0">
      <selection activeCell="F22" sqref="F22:H22"/>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03" t="str">
        <f>Echéancier!B10</f>
        <v>Action B 4 -  Manifestations écoresponsables</v>
      </c>
      <c r="E3" s="1004"/>
      <c r="F3" s="1004"/>
      <c r="G3" s="1004"/>
      <c r="H3" s="1005"/>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388</v>
      </c>
      <c r="D6" s="896"/>
      <c r="E6" s="897"/>
      <c r="F6" s="163"/>
      <c r="G6" s="163"/>
      <c r="H6" s="163"/>
      <c r="I6" s="210"/>
      <c r="L6" s="211">
        <v>2</v>
      </c>
    </row>
    <row r="7" spans="2:12" ht="18.75" customHeight="1">
      <c r="B7" s="249" t="s">
        <v>202</v>
      </c>
      <c r="C7" s="162" t="str">
        <f>[2]Echéancier!B9</f>
        <v>B- Actions éco-exemplaires de la collectivité</v>
      </c>
      <c r="D7" s="162"/>
      <c r="E7" s="162"/>
      <c r="F7" s="163"/>
      <c r="G7" s="163"/>
      <c r="H7" s="163"/>
      <c r="I7" s="210"/>
      <c r="L7" s="211">
        <v>3</v>
      </c>
    </row>
    <row r="8" spans="2:12">
      <c r="B8" s="218"/>
      <c r="C8" s="218"/>
      <c r="D8" s="219"/>
      <c r="E8" s="218"/>
      <c r="F8" s="218"/>
      <c r="G8" s="218"/>
      <c r="H8" s="220"/>
      <c r="I8" s="210"/>
      <c r="L8" s="211">
        <v>5</v>
      </c>
    </row>
    <row r="9" spans="2:12" ht="27" customHeight="1">
      <c r="B9" s="221" t="s">
        <v>294</v>
      </c>
      <c r="C9" s="222"/>
      <c r="D9" s="222"/>
      <c r="E9" s="222"/>
      <c r="F9" s="222"/>
      <c r="G9" s="222"/>
      <c r="H9" s="223"/>
      <c r="I9" s="210"/>
    </row>
    <row r="10" spans="2:12" ht="6" customHeight="1">
      <c r="B10" s="224"/>
      <c r="C10" s="224"/>
      <c r="D10" s="225"/>
      <c r="E10" s="224"/>
      <c r="F10" s="224"/>
      <c r="G10" s="224"/>
      <c r="H10" s="226"/>
      <c r="I10" s="210"/>
    </row>
    <row r="11" spans="2:12" ht="42.75" customHeight="1">
      <c r="B11" s="901" t="s">
        <v>627</v>
      </c>
      <c r="C11" s="1002"/>
      <c r="D11" s="1002"/>
      <c r="E11" s="1002"/>
      <c r="F11" s="1002"/>
      <c r="G11" s="1002"/>
      <c r="H11" s="1002"/>
      <c r="I11" s="210"/>
    </row>
    <row r="12" spans="2:12" ht="12.75" customHeight="1">
      <c r="B12" s="1002"/>
      <c r="C12" s="1002"/>
      <c r="D12" s="1002"/>
      <c r="E12" s="1002"/>
      <c r="F12" s="1002"/>
      <c r="G12" s="1002"/>
      <c r="H12" s="1002"/>
      <c r="I12" s="210"/>
    </row>
    <row r="13" spans="2:12">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27.75" customHeight="1">
      <c r="B15" s="885" t="s">
        <v>543</v>
      </c>
      <c r="C15" s="886"/>
      <c r="D15" s="886"/>
      <c r="E15" s="886"/>
      <c r="F15" s="886"/>
      <c r="G15" s="886"/>
      <c r="H15" s="886"/>
      <c r="I15" s="210"/>
    </row>
    <row r="16" spans="2:12" ht="24.75" customHeight="1">
      <c r="B16" s="886"/>
      <c r="C16" s="886"/>
      <c r="D16" s="886"/>
      <c r="E16" s="886"/>
      <c r="F16" s="886"/>
      <c r="G16" s="886"/>
      <c r="H16" s="886"/>
      <c r="I16" s="210"/>
    </row>
    <row r="17" spans="2:12" ht="10.5" customHeight="1">
      <c r="B17" s="886"/>
      <c r="C17" s="886"/>
      <c r="D17" s="886"/>
      <c r="E17" s="886"/>
      <c r="F17" s="886"/>
      <c r="G17" s="886"/>
      <c r="H17" s="886"/>
      <c r="I17" s="210"/>
    </row>
    <row r="18" spans="2:12" ht="23.25" customHeight="1">
      <c r="B18" s="221" t="s">
        <v>296</v>
      </c>
      <c r="C18" s="222"/>
      <c r="D18" s="222"/>
      <c r="E18" s="222"/>
      <c r="F18" s="222"/>
      <c r="G18" s="222"/>
      <c r="H18" s="223"/>
      <c r="I18" s="210"/>
      <c r="L18" s="211">
        <v>6</v>
      </c>
    </row>
    <row r="19" spans="2:12" s="231" customFormat="1" ht="11.25" customHeight="1">
      <c r="B19" s="227"/>
      <c r="C19" s="228"/>
      <c r="D19" s="228"/>
      <c r="E19" s="228"/>
      <c r="F19" s="228"/>
      <c r="G19" s="228"/>
      <c r="H19" s="229"/>
      <c r="I19" s="230"/>
      <c r="L19" s="211">
        <v>7</v>
      </c>
    </row>
    <row r="20" spans="2:12" ht="57" customHeight="1">
      <c r="B20" s="906" t="s">
        <v>644</v>
      </c>
      <c r="C20" s="907"/>
      <c r="D20" s="908"/>
      <c r="E20" s="165">
        <v>2018</v>
      </c>
      <c r="F20" s="923" t="s">
        <v>642</v>
      </c>
      <c r="G20" s="888"/>
      <c r="H20" s="889"/>
      <c r="I20" s="210"/>
      <c r="L20" s="211">
        <v>9</v>
      </c>
    </row>
    <row r="21" spans="2:12" s="341" customFormat="1" ht="95.25" customHeight="1">
      <c r="B21" s="906"/>
      <c r="C21" s="907"/>
      <c r="D21" s="908"/>
      <c r="E21" s="322">
        <v>2019</v>
      </c>
      <c r="F21" s="887" t="s">
        <v>645</v>
      </c>
      <c r="G21" s="888"/>
      <c r="H21" s="889"/>
      <c r="I21" s="340"/>
    </row>
    <row r="22" spans="2:12" s="234" customFormat="1" ht="57" customHeight="1">
      <c r="B22" s="906"/>
      <c r="C22" s="907"/>
      <c r="D22" s="908"/>
      <c r="E22" s="166">
        <v>2020</v>
      </c>
      <c r="F22" s="890" t="s">
        <v>571</v>
      </c>
      <c r="G22" s="891"/>
      <c r="H22" s="891"/>
      <c r="I22" s="233"/>
      <c r="K22" s="232"/>
      <c r="L22" s="211">
        <v>10</v>
      </c>
    </row>
    <row r="23" spans="2:12" ht="50.25" customHeight="1">
      <c r="B23" s="906"/>
      <c r="C23" s="907"/>
      <c r="D23" s="908"/>
      <c r="E23" s="713" t="s">
        <v>572</v>
      </c>
      <c r="F23" s="915" t="s">
        <v>573</v>
      </c>
      <c r="G23" s="916"/>
      <c r="H23" s="917"/>
      <c r="I23" s="210"/>
      <c r="K23" s="232"/>
      <c r="L23" s="211">
        <v>11</v>
      </c>
    </row>
    <row r="24" spans="2:12" ht="9.75" customHeight="1">
      <c r="B24" s="218"/>
      <c r="C24" s="218"/>
      <c r="D24" s="218"/>
      <c r="E24" s="218"/>
      <c r="F24" s="218"/>
      <c r="G24" s="218"/>
      <c r="H24" s="220"/>
      <c r="I24" s="210"/>
      <c r="L24" s="211">
        <v>13</v>
      </c>
    </row>
    <row r="25" spans="2:12" ht="24.75" customHeight="1">
      <c r="B25" s="221" t="s">
        <v>297</v>
      </c>
      <c r="C25" s="222"/>
      <c r="D25" s="222"/>
      <c r="E25" s="222"/>
      <c r="F25" s="222"/>
      <c r="G25" s="222"/>
      <c r="H25" s="223"/>
      <c r="I25" s="210"/>
      <c r="L25" s="211">
        <v>14</v>
      </c>
    </row>
    <row r="26" spans="2:12" ht="12.75" hidden="1" customHeight="1">
      <c r="B26" s="235"/>
      <c r="C26" s="236"/>
      <c r="D26" s="236"/>
      <c r="E26" s="236"/>
      <c r="F26" s="236"/>
      <c r="G26" s="236"/>
      <c r="H26" s="237"/>
      <c r="I26" s="210"/>
    </row>
    <row r="27" spans="2:12" s="239" customFormat="1" ht="30.75" customHeight="1">
      <c r="B27" s="902" t="s">
        <v>643</v>
      </c>
      <c r="C27" s="902"/>
      <c r="D27" s="902"/>
      <c r="E27" s="902"/>
      <c r="F27" s="902"/>
      <c r="G27" s="902"/>
      <c r="H27" s="902"/>
      <c r="I27" s="238"/>
      <c r="K27" s="369"/>
    </row>
    <row r="28" spans="2:12" ht="15.75" hidden="1" customHeight="1">
      <c r="B28" s="902"/>
      <c r="C28" s="902"/>
      <c r="D28" s="902"/>
      <c r="E28" s="902"/>
      <c r="F28" s="902"/>
      <c r="G28" s="902"/>
      <c r="H28" s="902"/>
      <c r="I28" s="210"/>
      <c r="L28" s="211">
        <v>16</v>
      </c>
    </row>
    <row r="29" spans="2:12" ht="11.25" customHeight="1">
      <c r="B29" s="877"/>
      <c r="C29" s="877"/>
      <c r="D29" s="877"/>
      <c r="E29" s="877"/>
      <c r="F29" s="877"/>
      <c r="G29" s="877"/>
      <c r="H29" s="877"/>
    </row>
    <row r="30" spans="2:12" ht="25.5" customHeight="1">
      <c r="B30" s="221" t="s">
        <v>298</v>
      </c>
      <c r="C30" s="222"/>
      <c r="D30" s="222"/>
      <c r="E30" s="222"/>
      <c r="F30" s="222"/>
      <c r="G30" s="222"/>
      <c r="H30" s="223"/>
    </row>
    <row r="31" spans="2:12" ht="7.5" customHeight="1">
      <c r="B31" s="171"/>
      <c r="C31" s="172"/>
      <c r="D31" s="172"/>
      <c r="E31" s="172"/>
      <c r="F31" s="172"/>
      <c r="G31" s="172"/>
      <c r="H31" s="240"/>
    </row>
    <row r="32" spans="2:12" ht="24" customHeight="1">
      <c r="B32" s="882" t="s">
        <v>245</v>
      </c>
      <c r="C32" s="167" t="s">
        <v>203</v>
      </c>
      <c r="D32" s="878" t="s">
        <v>367</v>
      </c>
      <c r="E32" s="878"/>
      <c r="F32" s="878"/>
      <c r="G32" s="168" t="s">
        <v>204</v>
      </c>
      <c r="H32" s="314" t="s">
        <v>372</v>
      </c>
      <c r="I32" s="241"/>
      <c r="J32" s="241"/>
    </row>
    <row r="33" spans="2:10" ht="16.5" customHeight="1">
      <c r="B33" s="883"/>
      <c r="C33" s="177" t="s">
        <v>205</v>
      </c>
      <c r="D33" s="178" t="s">
        <v>266</v>
      </c>
      <c r="E33" s="178" t="s">
        <v>267</v>
      </c>
      <c r="F33" s="178" t="s">
        <v>268</v>
      </c>
      <c r="G33" s="178" t="s">
        <v>269</v>
      </c>
      <c r="H33" s="178" t="s">
        <v>270</v>
      </c>
    </row>
    <row r="34" spans="2:10" ht="16.5" customHeight="1">
      <c r="B34" s="883"/>
      <c r="C34" s="169" t="s">
        <v>206</v>
      </c>
      <c r="D34" s="170">
        <v>0</v>
      </c>
      <c r="E34" s="170">
        <v>2</v>
      </c>
      <c r="F34" s="170">
        <v>3</v>
      </c>
      <c r="G34" s="170">
        <v>5</v>
      </c>
      <c r="H34" s="170">
        <v>6</v>
      </c>
    </row>
    <row r="35" spans="2:10" ht="9" customHeight="1">
      <c r="B35" s="883"/>
      <c r="C35" s="171"/>
      <c r="D35" s="172"/>
      <c r="E35" s="172"/>
      <c r="F35" s="172"/>
      <c r="G35" s="172"/>
      <c r="H35" s="172"/>
    </row>
    <row r="36" spans="2:10" ht="31.5" hidden="1" customHeight="1">
      <c r="B36" s="883"/>
      <c r="C36" s="167" t="s">
        <v>203</v>
      </c>
      <c r="D36" s="173"/>
      <c r="E36" s="173"/>
      <c r="F36" s="173"/>
      <c r="G36" s="168" t="s">
        <v>204</v>
      </c>
      <c r="H36" s="314" t="s">
        <v>271</v>
      </c>
      <c r="I36" s="242"/>
    </row>
    <row r="37" spans="2:10" ht="16.5" hidden="1" customHeight="1">
      <c r="B37" s="883"/>
      <c r="C37" s="177" t="s">
        <v>205</v>
      </c>
      <c r="D37" s="178" t="s">
        <v>266</v>
      </c>
      <c r="E37" s="178" t="s">
        <v>267</v>
      </c>
      <c r="F37" s="178" t="s">
        <v>268</v>
      </c>
      <c r="G37" s="178" t="s">
        <v>269</v>
      </c>
      <c r="H37" s="178" t="s">
        <v>270</v>
      </c>
    </row>
    <row r="38" spans="2:10" ht="16.5" hidden="1" customHeight="1">
      <c r="B38" s="883"/>
      <c r="C38" s="169" t="s">
        <v>206</v>
      </c>
      <c r="D38" s="174"/>
      <c r="E38" s="175"/>
      <c r="F38" s="175"/>
      <c r="G38" s="175"/>
      <c r="H38" s="175"/>
    </row>
    <row r="39" spans="2:10" ht="21" hidden="1" customHeight="1">
      <c r="B39" s="883"/>
      <c r="C39" s="179" t="s">
        <v>207</v>
      </c>
      <c r="D39" s="180"/>
      <c r="E39" s="180"/>
      <c r="F39" s="180"/>
      <c r="G39" s="180"/>
      <c r="H39" s="180"/>
    </row>
    <row r="40" spans="2:10" ht="33" hidden="1" customHeight="1">
      <c r="B40" s="883"/>
      <c r="C40" s="167" t="s">
        <v>203</v>
      </c>
      <c r="D40" s="173"/>
      <c r="E40" s="173"/>
      <c r="F40" s="173"/>
      <c r="G40" s="168" t="s">
        <v>204</v>
      </c>
      <c r="H40" s="314" t="s">
        <v>271</v>
      </c>
      <c r="I40" s="243"/>
      <c r="J40" s="243"/>
    </row>
    <row r="41" spans="2:10" ht="20.25" customHeight="1" thickBot="1">
      <c r="B41" s="879"/>
      <c r="C41" s="880"/>
      <c r="D41" s="880"/>
      <c r="E41" s="880"/>
      <c r="F41" s="880"/>
      <c r="G41" s="880"/>
      <c r="H41" s="881"/>
    </row>
    <row r="42" spans="2:10" s="341" customFormat="1" ht="14.25" thickBot="1">
      <c r="B42" s="432" t="str">
        <f>D3</f>
        <v>Action B 4 -  Manifestations écoresponsables</v>
      </c>
      <c r="C42" s="433"/>
      <c r="D42" s="434"/>
      <c r="E42" s="434"/>
      <c r="F42" s="427"/>
      <c r="G42" s="428" t="s">
        <v>209</v>
      </c>
      <c r="H42" s="375">
        <v>42872</v>
      </c>
    </row>
  </sheetData>
  <sheetProtection password="F773" sheet="1" objects="1" scenarios="1" selectLockedCells="1" selectUnlockedCells="1"/>
  <mergeCells count="16">
    <mergeCell ref="B41:H41"/>
    <mergeCell ref="D3:H3"/>
    <mergeCell ref="C5:E5"/>
    <mergeCell ref="C6:E6"/>
    <mergeCell ref="B27:H28"/>
    <mergeCell ref="B29:H29"/>
    <mergeCell ref="B32:B40"/>
    <mergeCell ref="D32:F32"/>
    <mergeCell ref="C1:G1"/>
    <mergeCell ref="B15:H17"/>
    <mergeCell ref="B20:D23"/>
    <mergeCell ref="F20:H20"/>
    <mergeCell ref="F22:H22"/>
    <mergeCell ref="F23:H23"/>
    <mergeCell ref="B11:H12"/>
    <mergeCell ref="F21:H21"/>
  </mergeCells>
  <conditionalFormatting sqref="B41:C41 F41">
    <cfRule type="containsText" dxfId="138" priority="16" operator="containsText" text="&quot;&quot;">
      <formula>NOT(ISERROR(SEARCH("""""",B41)))</formula>
    </cfRule>
  </conditionalFormatting>
  <conditionalFormatting sqref="B41">
    <cfRule type="containsText" dxfId="137" priority="11" operator="containsText" text="&quot;&quot;">
      <formula>NOT(ISERROR(SEARCH("""""",B41)))</formula>
    </cfRule>
  </conditionalFormatting>
  <conditionalFormatting sqref="B41">
    <cfRule type="containsText" dxfId="136" priority="10" operator="containsText" text="&quot;&quot;">
      <formula>NOT(ISERROR(SEARCH("""""",B41)))</formula>
    </cfRule>
  </conditionalFormatting>
  <conditionalFormatting sqref="H42">
    <cfRule type="containsText" dxfId="135" priority="3" operator="containsText" text="&quot;&quot;">
      <formula>NOT(ISERROR(SEARCH("""""",H42)))</formula>
    </cfRule>
  </conditionalFormatting>
  <conditionalFormatting sqref="H42">
    <cfRule type="containsText" dxfId="134" priority="2" operator="containsText" text="&quot;&quot;">
      <formula>NOT(ISERROR(SEARCH("""""",H42)))</formula>
    </cfRule>
  </conditionalFormatting>
  <conditionalFormatting sqref="H42">
    <cfRule type="containsText" dxfId="133" priority="1" operator="containsText" text="&quot;&quot;">
      <formula>NOT(ISERROR(SEARCH("""""",H42)))</formula>
    </cfRule>
  </conditionalFormatting>
  <conditionalFormatting sqref="H42 B42:C42 F42">
    <cfRule type="containsText" dxfId="132" priority="6" operator="containsText" text="&quot;&quot;">
      <formula>NOT(ISERROR(SEARCH("""""",B42)))</formula>
    </cfRule>
  </conditionalFormatting>
  <conditionalFormatting sqref="H42">
    <cfRule type="containsText" dxfId="131" priority="5" operator="containsText" text="&quot;&quot;">
      <formula>NOT(ISERROR(SEARCH("""""",H42)))</formula>
    </cfRule>
  </conditionalFormatting>
  <conditionalFormatting sqref="H42">
    <cfRule type="containsText" dxfId="130" priority="4"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29" min="1" max="7" man="1"/>
  </rowBreaks>
  <drawing r:id="rId2"/>
</worksheet>
</file>

<file path=xl/worksheets/sheet11.xml><?xml version="1.0" encoding="utf-8"?>
<worksheet xmlns="http://schemas.openxmlformats.org/spreadsheetml/2006/main" xmlns:r="http://schemas.openxmlformats.org/officeDocument/2006/relationships">
  <sheetPr>
    <tabColor rgb="FF7030A0"/>
  </sheetPr>
  <dimension ref="B1:L38"/>
  <sheetViews>
    <sheetView showGridLines="0" showRowColHeaders="0" view="pageBreakPreview" zoomScale="90" zoomScaleNormal="55" zoomScaleSheetLayoutView="90" workbookViewId="0">
      <selection activeCell="B37" sqref="B37:H37"/>
    </sheetView>
  </sheetViews>
  <sheetFormatPr baseColWidth="10" defaultRowHeight="13.5"/>
  <cols>
    <col min="1" max="1" width="4.140625" style="341" customWidth="1"/>
    <col min="2" max="2" width="22.140625" style="246" customWidth="1"/>
    <col min="3" max="3" width="15.7109375" style="341" customWidth="1"/>
    <col min="4" max="4" width="24.42578125" style="341" customWidth="1"/>
    <col min="5" max="5" width="15.710937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03" t="str">
        <f>[3]Echéancier!C11</f>
        <v>Action B 5 -  Favoriser l'usage de la vaisselle lavable</v>
      </c>
      <c r="E3" s="1004"/>
      <c r="F3" s="1004"/>
      <c r="G3" s="1004"/>
      <c r="H3" s="1005"/>
      <c r="I3" s="340"/>
    </row>
    <row r="4" spans="2:12" ht="24" customHeight="1">
      <c r="B4" s="345"/>
      <c r="C4" s="346"/>
      <c r="D4" s="345"/>
      <c r="E4" s="346"/>
      <c r="F4" s="345"/>
      <c r="G4" s="346"/>
      <c r="H4" s="347"/>
      <c r="I4" s="340"/>
    </row>
    <row r="5" spans="2:12" ht="18.75" customHeight="1">
      <c r="B5" s="376" t="s">
        <v>292</v>
      </c>
      <c r="C5" s="895" t="s">
        <v>353</v>
      </c>
      <c r="D5" s="896"/>
      <c r="E5" s="897"/>
      <c r="F5" s="320"/>
      <c r="G5" s="320"/>
      <c r="H5" s="320"/>
      <c r="I5" s="340"/>
      <c r="L5" s="341">
        <v>1</v>
      </c>
    </row>
    <row r="6" spans="2:12" ht="18.75" customHeight="1">
      <c r="B6" s="376" t="s">
        <v>293</v>
      </c>
      <c r="C6" s="895" t="s">
        <v>354</v>
      </c>
      <c r="D6" s="896"/>
      <c r="E6" s="897"/>
      <c r="F6" s="320"/>
      <c r="G6" s="320"/>
      <c r="H6" s="320"/>
      <c r="I6" s="340"/>
      <c r="L6" s="341">
        <v>2</v>
      </c>
    </row>
    <row r="7" spans="2:12" ht="21" customHeight="1">
      <c r="B7" s="376" t="s">
        <v>202</v>
      </c>
      <c r="C7" s="895" t="str">
        <f>[3]Echéancier!B9</f>
        <v>B- Actions éco-exemplaires de la collectivité</v>
      </c>
      <c r="D7" s="896"/>
      <c r="E7" s="897"/>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ht="66.75" customHeight="1">
      <c r="B10" s="901" t="s">
        <v>626</v>
      </c>
      <c r="C10" s="901"/>
      <c r="D10" s="901"/>
      <c r="E10" s="901"/>
      <c r="F10" s="901"/>
      <c r="G10" s="901"/>
      <c r="H10" s="901"/>
      <c r="I10" s="340"/>
    </row>
    <row r="11" spans="2:12">
      <c r="B11" s="354"/>
      <c r="C11" s="354"/>
      <c r="D11" s="355"/>
      <c r="E11" s="354"/>
      <c r="F11" s="354"/>
      <c r="G11" s="354"/>
      <c r="H11" s="356"/>
      <c r="I11" s="340"/>
    </row>
    <row r="12" spans="2:12" ht="23.25" customHeight="1">
      <c r="B12" s="351" t="s">
        <v>295</v>
      </c>
      <c r="C12" s="352"/>
      <c r="D12" s="352"/>
      <c r="E12" s="352"/>
      <c r="F12" s="352"/>
      <c r="G12" s="352"/>
      <c r="H12" s="353"/>
      <c r="I12" s="340"/>
      <c r="L12" s="341">
        <v>6</v>
      </c>
    </row>
    <row r="13" spans="2:12" ht="27.75" customHeight="1">
      <c r="B13" s="885" t="s">
        <v>650</v>
      </c>
      <c r="C13" s="886"/>
      <c r="D13" s="886"/>
      <c r="E13" s="886"/>
      <c r="F13" s="886"/>
      <c r="G13" s="886"/>
      <c r="H13" s="886"/>
      <c r="I13" s="340"/>
    </row>
    <row r="14" spans="2:12" ht="27.75" customHeight="1">
      <c r="B14" s="886"/>
      <c r="C14" s="886"/>
      <c r="D14" s="886"/>
      <c r="E14" s="886"/>
      <c r="F14" s="886"/>
      <c r="G14" s="886"/>
      <c r="H14" s="886"/>
      <c r="I14" s="340"/>
    </row>
    <row r="15" spans="2:12" ht="14.25" customHeight="1">
      <c r="B15" s="886"/>
      <c r="C15" s="886"/>
      <c r="D15" s="886"/>
      <c r="E15" s="886"/>
      <c r="F15" s="886"/>
      <c r="G15" s="886"/>
      <c r="H15" s="886"/>
      <c r="I15" s="340"/>
    </row>
    <row r="16" spans="2:12" ht="27.75" customHeight="1">
      <c r="B16" s="886"/>
      <c r="C16" s="886"/>
      <c r="D16" s="886"/>
      <c r="E16" s="886"/>
      <c r="F16" s="886"/>
      <c r="G16" s="886"/>
      <c r="H16" s="886"/>
      <c r="I16" s="340"/>
    </row>
    <row r="17" spans="2:12" ht="23.25" customHeight="1">
      <c r="B17" s="351" t="s">
        <v>296</v>
      </c>
      <c r="C17" s="352"/>
      <c r="D17" s="352"/>
      <c r="E17" s="352"/>
      <c r="F17" s="352"/>
      <c r="G17" s="352"/>
      <c r="H17" s="353"/>
      <c r="I17" s="340"/>
      <c r="L17" s="341">
        <v>6</v>
      </c>
    </row>
    <row r="18" spans="2:12" s="361" customFormat="1" ht="11.25" customHeight="1">
      <c r="B18" s="357"/>
      <c r="C18" s="358"/>
      <c r="D18" s="358"/>
      <c r="E18" s="358"/>
      <c r="F18" s="358"/>
      <c r="G18" s="358"/>
      <c r="H18" s="359"/>
      <c r="I18" s="360"/>
      <c r="L18" s="341">
        <v>7</v>
      </c>
    </row>
    <row r="19" spans="2:12" ht="78" customHeight="1">
      <c r="B19" s="903" t="s">
        <v>574</v>
      </c>
      <c r="C19" s="904"/>
      <c r="D19" s="905"/>
      <c r="E19" s="321">
        <v>2018</v>
      </c>
      <c r="F19" s="887" t="s">
        <v>648</v>
      </c>
      <c r="G19" s="888"/>
      <c r="H19" s="889"/>
      <c r="I19" s="362"/>
      <c r="L19" s="341">
        <v>8</v>
      </c>
    </row>
    <row r="20" spans="2:12" ht="145.5" customHeight="1">
      <c r="B20" s="906"/>
      <c r="C20" s="907"/>
      <c r="D20" s="908"/>
      <c r="E20" s="322">
        <v>2019</v>
      </c>
      <c r="F20" s="887" t="s">
        <v>649</v>
      </c>
      <c r="G20" s="888"/>
      <c r="H20" s="889"/>
      <c r="I20" s="340"/>
      <c r="L20" s="341">
        <v>9</v>
      </c>
    </row>
    <row r="21" spans="2:12" s="364" customFormat="1" ht="69" customHeight="1">
      <c r="B21" s="906"/>
      <c r="C21" s="907"/>
      <c r="D21" s="908"/>
      <c r="E21" s="712" t="s">
        <v>575</v>
      </c>
      <c r="F21" s="1009" t="s">
        <v>398</v>
      </c>
      <c r="G21" s="891"/>
      <c r="H21" s="891"/>
      <c r="I21" s="363"/>
      <c r="K21" s="362"/>
      <c r="L21" s="341">
        <v>10</v>
      </c>
    </row>
    <row r="22" spans="2:12" ht="9.75" customHeight="1">
      <c r="B22" s="348"/>
      <c r="C22" s="348"/>
      <c r="D22" s="348"/>
      <c r="E22" s="348"/>
      <c r="F22" s="348"/>
      <c r="G22" s="348"/>
      <c r="H22" s="350"/>
      <c r="I22" s="340"/>
      <c r="L22" s="341">
        <v>13</v>
      </c>
    </row>
    <row r="23" spans="2:12" ht="24.75" customHeight="1">
      <c r="B23" s="351" t="s">
        <v>297</v>
      </c>
      <c r="C23" s="352"/>
      <c r="D23" s="352"/>
      <c r="E23" s="352"/>
      <c r="F23" s="352"/>
      <c r="G23" s="352"/>
      <c r="H23" s="353"/>
      <c r="I23" s="340"/>
      <c r="L23" s="341">
        <v>14</v>
      </c>
    </row>
    <row r="24" spans="2:12" ht="12.75" hidden="1" customHeight="1">
      <c r="B24" s="365"/>
      <c r="C24" s="366"/>
      <c r="D24" s="366"/>
      <c r="E24" s="366"/>
      <c r="F24" s="366"/>
      <c r="G24" s="366"/>
      <c r="H24" s="367"/>
      <c r="I24" s="340"/>
    </row>
    <row r="25" spans="2:12" s="369" customFormat="1" ht="72.75" customHeight="1">
      <c r="B25" s="902" t="s">
        <v>576</v>
      </c>
      <c r="C25" s="902"/>
      <c r="D25" s="902"/>
      <c r="E25" s="902"/>
      <c r="F25" s="902"/>
      <c r="G25" s="902"/>
      <c r="H25" s="902"/>
      <c r="I25" s="368"/>
      <c r="L25" s="369">
        <v>15</v>
      </c>
    </row>
    <row r="26" spans="2:12" ht="15.75" hidden="1" customHeight="1">
      <c r="B26" s="902"/>
      <c r="C26" s="902"/>
      <c r="D26" s="902"/>
      <c r="E26" s="902"/>
      <c r="F26" s="902"/>
      <c r="G26" s="902"/>
      <c r="H26" s="902"/>
      <c r="I26" s="340"/>
      <c r="L26" s="341">
        <v>16</v>
      </c>
    </row>
    <row r="27" spans="2:12" ht="7.5" customHeight="1">
      <c r="B27" s="877"/>
      <c r="C27" s="877"/>
      <c r="D27" s="877"/>
      <c r="E27" s="877"/>
      <c r="F27" s="877"/>
      <c r="G27" s="877"/>
      <c r="H27" s="877"/>
    </row>
    <row r="28" spans="2:12" ht="25.5" customHeight="1">
      <c r="B28" s="351" t="s">
        <v>298</v>
      </c>
      <c r="C28" s="352"/>
      <c r="D28" s="352"/>
      <c r="E28" s="352"/>
      <c r="F28" s="352"/>
      <c r="G28" s="352"/>
      <c r="H28" s="353"/>
    </row>
    <row r="29" spans="2:12" ht="7.5" customHeight="1">
      <c r="B29" s="328"/>
      <c r="C29" s="329"/>
      <c r="D29" s="329"/>
      <c r="E29" s="329"/>
      <c r="F29" s="329"/>
      <c r="G29" s="329"/>
      <c r="H29" s="370"/>
    </row>
    <row r="30" spans="2:12" ht="30" customHeight="1">
      <c r="B30" s="882" t="s">
        <v>245</v>
      </c>
      <c r="C30" s="324" t="s">
        <v>203</v>
      </c>
      <c r="D30" s="878" t="s">
        <v>355</v>
      </c>
      <c r="E30" s="878"/>
      <c r="F30" s="878"/>
      <c r="G30" s="325" t="s">
        <v>204</v>
      </c>
      <c r="H30" s="337" t="s">
        <v>372</v>
      </c>
      <c r="I30" s="371"/>
      <c r="J30" s="371"/>
    </row>
    <row r="31" spans="2:12" ht="16.5" customHeight="1">
      <c r="B31" s="883"/>
      <c r="C31" s="333" t="s">
        <v>205</v>
      </c>
      <c r="D31" s="334" t="s">
        <v>266</v>
      </c>
      <c r="E31" s="334" t="s">
        <v>267</v>
      </c>
      <c r="F31" s="334" t="s">
        <v>268</v>
      </c>
      <c r="G31" s="334" t="s">
        <v>269</v>
      </c>
      <c r="H31" s="334" t="s">
        <v>270</v>
      </c>
    </row>
    <row r="32" spans="2:12" ht="16.5" customHeight="1">
      <c r="B32" s="883"/>
      <c r="C32" s="326" t="s">
        <v>206</v>
      </c>
      <c r="D32" s="327"/>
      <c r="E32" s="327">
        <v>5</v>
      </c>
      <c r="F32" s="327">
        <v>7</v>
      </c>
      <c r="G32" s="327">
        <v>10</v>
      </c>
      <c r="H32" s="327">
        <v>15</v>
      </c>
    </row>
    <row r="33" spans="2:9" ht="9" customHeight="1">
      <c r="B33" s="883"/>
      <c r="C33" s="328"/>
      <c r="D33" s="329"/>
      <c r="E33" s="329"/>
      <c r="F33" s="329"/>
      <c r="G33" s="329"/>
      <c r="H33" s="329"/>
    </row>
    <row r="34" spans="2:9" ht="31.5" customHeight="1">
      <c r="B34" s="883"/>
      <c r="C34" s="324" t="s">
        <v>203</v>
      </c>
      <c r="D34" s="1006" t="s">
        <v>397</v>
      </c>
      <c r="E34" s="1007"/>
      <c r="F34" s="1008"/>
      <c r="G34" s="325" t="s">
        <v>204</v>
      </c>
      <c r="H34" s="337" t="s">
        <v>372</v>
      </c>
      <c r="I34" s="372"/>
    </row>
    <row r="35" spans="2:9" ht="16.5" customHeight="1">
      <c r="B35" s="883"/>
      <c r="C35" s="333" t="s">
        <v>205</v>
      </c>
      <c r="D35" s="334" t="s">
        <v>266</v>
      </c>
      <c r="E35" s="334" t="s">
        <v>267</v>
      </c>
      <c r="F35" s="334" t="s">
        <v>268</v>
      </c>
      <c r="G35" s="334" t="s">
        <v>269</v>
      </c>
      <c r="H35" s="334" t="s">
        <v>270</v>
      </c>
    </row>
    <row r="36" spans="2:9" ht="16.5" customHeight="1">
      <c r="B36" s="883"/>
      <c r="C36" s="326" t="s">
        <v>206</v>
      </c>
      <c r="D36" s="331"/>
      <c r="E36" s="332">
        <v>5</v>
      </c>
      <c r="F36" s="332">
        <v>15</v>
      </c>
      <c r="G36" s="332">
        <v>25</v>
      </c>
      <c r="H36" s="332">
        <v>35</v>
      </c>
    </row>
    <row r="37" spans="2:9" ht="20.25" customHeight="1" thickBot="1">
      <c r="B37" s="879"/>
      <c r="C37" s="880"/>
      <c r="D37" s="880"/>
      <c r="E37" s="880"/>
      <c r="F37" s="880"/>
      <c r="G37" s="880"/>
      <c r="H37" s="881"/>
    </row>
    <row r="38" spans="2:9" ht="14.25" thickBot="1">
      <c r="B38" s="432" t="str">
        <f>D3</f>
        <v>Action B 5 -  Favoriser l'usage de la vaisselle lavable</v>
      </c>
      <c r="C38" s="433"/>
      <c r="D38" s="434"/>
      <c r="E38" s="434"/>
      <c r="F38" s="427"/>
      <c r="G38" s="428" t="s">
        <v>209</v>
      </c>
      <c r="H38" s="375">
        <v>42879</v>
      </c>
    </row>
  </sheetData>
  <sheetProtection password="F773" sheet="1" objects="1" scenarios="1" selectLockedCells="1" selectUnlockedCells="1"/>
  <mergeCells count="17">
    <mergeCell ref="C1:G1"/>
    <mergeCell ref="B10:H10"/>
    <mergeCell ref="B13:H16"/>
    <mergeCell ref="B19:D21"/>
    <mergeCell ref="F19:H19"/>
    <mergeCell ref="F20:H20"/>
    <mergeCell ref="F21:H21"/>
    <mergeCell ref="D3:H3"/>
    <mergeCell ref="C5:E5"/>
    <mergeCell ref="C6:E6"/>
    <mergeCell ref="C7:E7"/>
    <mergeCell ref="B37:H37"/>
    <mergeCell ref="B25:H26"/>
    <mergeCell ref="B27:H27"/>
    <mergeCell ref="B30:B36"/>
    <mergeCell ref="D30:F30"/>
    <mergeCell ref="D34:F34"/>
  </mergeCells>
  <conditionalFormatting sqref="B37:C37 F37">
    <cfRule type="containsText" dxfId="129" priority="17" operator="containsText" text="&quot;&quot;">
      <formula>NOT(ISERROR(SEARCH("""""",B37)))</formula>
    </cfRule>
  </conditionalFormatting>
  <conditionalFormatting sqref="B37">
    <cfRule type="containsText" dxfId="128" priority="12" operator="containsText" text="&quot;&quot;">
      <formula>NOT(ISERROR(SEARCH("""""",B37)))</formula>
    </cfRule>
  </conditionalFormatting>
  <conditionalFormatting sqref="B37">
    <cfRule type="containsText" dxfId="127" priority="11" operator="containsText" text="&quot;&quot;">
      <formula>NOT(ISERROR(SEARCH("""""",B37)))</formula>
    </cfRule>
  </conditionalFormatting>
  <conditionalFormatting sqref="H38">
    <cfRule type="containsText" dxfId="126" priority="4" operator="containsText" text="&quot;&quot;">
      <formula>NOT(ISERROR(SEARCH("""""",H38)))</formula>
    </cfRule>
  </conditionalFormatting>
  <conditionalFormatting sqref="H38">
    <cfRule type="containsText" dxfId="125" priority="3" operator="containsText" text="&quot;&quot;">
      <formula>NOT(ISERROR(SEARCH("""""",H38)))</formula>
    </cfRule>
  </conditionalFormatting>
  <conditionalFormatting sqref="H38">
    <cfRule type="containsText" dxfId="124" priority="2" operator="containsText" text="&quot;&quot;">
      <formula>NOT(ISERROR(SEARCH("""""",H38)))</formula>
    </cfRule>
  </conditionalFormatting>
  <conditionalFormatting sqref="H38">
    <cfRule type="containsText" dxfId="123" priority="1" operator="containsText" text="&quot;&quot;">
      <formula>NOT(ISERROR(SEARCH("""""",H38)))</formula>
    </cfRule>
  </conditionalFormatting>
  <conditionalFormatting sqref="H38 B38:C38 F38">
    <cfRule type="containsText" dxfId="122" priority="6" operator="containsText" text="&quot;&quot;">
      <formula>NOT(ISERROR(SEARCH("""""",B38)))</formula>
    </cfRule>
  </conditionalFormatting>
  <conditionalFormatting sqref="H38">
    <cfRule type="containsText" dxfId="121" priority="5" operator="containsText" text="&quot;&quot;">
      <formula>NOT(ISERROR(SEARCH("""""",H38)))</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0" min="1" max="7" man="1"/>
  </rowBreaks>
  <drawing r:id="rId2"/>
</worksheet>
</file>

<file path=xl/worksheets/sheet12.xml><?xml version="1.0" encoding="utf-8"?>
<worksheet xmlns="http://schemas.openxmlformats.org/spreadsheetml/2006/main" xmlns:r="http://schemas.openxmlformats.org/officeDocument/2006/relationships">
  <sheetPr>
    <tabColor rgb="FF7030A0"/>
  </sheetPr>
  <dimension ref="B1:L38"/>
  <sheetViews>
    <sheetView showGridLines="0" showRowColHeaders="0" zoomScaleSheetLayoutView="90" workbookViewId="0">
      <selection activeCell="B10" sqref="B10:H12"/>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03" t="str">
        <f>[2]Echéancier!C12</f>
        <v>Action B 6 -  Echanger les bonnes pratiques entre communes</v>
      </c>
      <c r="E3" s="1004"/>
      <c r="F3" s="1004"/>
      <c r="G3" s="1004"/>
      <c r="H3" s="1005"/>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356</v>
      </c>
      <c r="D6" s="896"/>
      <c r="E6" s="897"/>
      <c r="F6" s="163"/>
      <c r="G6" s="163"/>
      <c r="H6" s="163"/>
      <c r="I6" s="210"/>
      <c r="L6" s="211">
        <v>2</v>
      </c>
    </row>
    <row r="7" spans="2:12" ht="18.75" customHeight="1">
      <c r="B7" s="249" t="s">
        <v>202</v>
      </c>
      <c r="C7" s="895" t="str">
        <f>[2]Echéancier!B9</f>
        <v>B- Actions éco-exemplaires de la collectivité</v>
      </c>
      <c r="D7" s="896"/>
      <c r="E7" s="897"/>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13.5" customHeight="1">
      <c r="B10" s="885" t="s">
        <v>651</v>
      </c>
      <c r="C10" s="886"/>
      <c r="D10" s="886"/>
      <c r="E10" s="886"/>
      <c r="F10" s="886"/>
      <c r="G10" s="886"/>
      <c r="H10" s="886"/>
      <c r="I10" s="210"/>
    </row>
    <row r="11" spans="2:12">
      <c r="B11" s="886"/>
      <c r="C11" s="886"/>
      <c r="D11" s="886"/>
      <c r="E11" s="886"/>
      <c r="F11" s="886"/>
      <c r="G11" s="886"/>
      <c r="H11" s="886"/>
      <c r="I11" s="210"/>
    </row>
    <row r="12" spans="2:12" ht="42.75" customHeight="1">
      <c r="B12" s="886"/>
      <c r="C12" s="886"/>
      <c r="D12" s="886"/>
      <c r="E12" s="886"/>
      <c r="F12" s="886"/>
      <c r="G12" s="886"/>
      <c r="H12" s="886"/>
      <c r="I12" s="210"/>
    </row>
    <row r="13" spans="2:12">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c r="B15" s="885" t="s">
        <v>652</v>
      </c>
      <c r="C15" s="886"/>
      <c r="D15" s="886"/>
      <c r="E15" s="886"/>
      <c r="F15" s="886"/>
      <c r="G15" s="886"/>
      <c r="H15" s="886"/>
      <c r="I15" s="210"/>
    </row>
    <row r="16" spans="2:12" ht="19.5" customHeight="1">
      <c r="B16" s="886"/>
      <c r="C16" s="886"/>
      <c r="D16" s="886"/>
      <c r="E16" s="886"/>
      <c r="F16" s="886"/>
      <c r="G16" s="886"/>
      <c r="H16" s="886"/>
      <c r="I16" s="210"/>
    </row>
    <row r="17" spans="2:12" ht="27.75" customHeight="1">
      <c r="B17" s="886"/>
      <c r="C17" s="886"/>
      <c r="D17" s="886"/>
      <c r="E17" s="886"/>
      <c r="F17" s="886"/>
      <c r="G17" s="886"/>
      <c r="H17" s="886"/>
      <c r="I17" s="210"/>
    </row>
    <row r="18" spans="2:12" ht="9" customHeight="1">
      <c r="B18" s="886"/>
      <c r="C18" s="886"/>
      <c r="D18" s="886"/>
      <c r="E18" s="886"/>
      <c r="F18" s="886"/>
      <c r="G18" s="886"/>
      <c r="H18" s="886"/>
      <c r="I18" s="210"/>
    </row>
    <row r="19" spans="2:12" ht="8.25" customHeight="1">
      <c r="B19" s="886"/>
      <c r="C19" s="886"/>
      <c r="D19" s="886"/>
      <c r="E19" s="886"/>
      <c r="F19" s="886"/>
      <c r="G19" s="886"/>
      <c r="H19" s="886"/>
      <c r="I19" s="210"/>
    </row>
    <row r="20" spans="2:12" ht="23.25" customHeight="1">
      <c r="B20" s="221" t="s">
        <v>296</v>
      </c>
      <c r="C20" s="222"/>
      <c r="D20" s="222"/>
      <c r="E20" s="222"/>
      <c r="F20" s="222"/>
      <c r="G20" s="222"/>
      <c r="H20" s="223"/>
      <c r="I20" s="210"/>
      <c r="L20" s="211">
        <v>6</v>
      </c>
    </row>
    <row r="21" spans="2:12" s="231" customFormat="1" ht="11.25" customHeight="1">
      <c r="B21" s="227"/>
      <c r="C21" s="228"/>
      <c r="D21" s="228"/>
      <c r="E21" s="228"/>
      <c r="F21" s="228"/>
      <c r="G21" s="228"/>
      <c r="H21" s="229"/>
      <c r="I21" s="230"/>
      <c r="L21" s="211">
        <v>7</v>
      </c>
    </row>
    <row r="22" spans="2:12" ht="50.25" customHeight="1">
      <c r="B22" s="903" t="s">
        <v>656</v>
      </c>
      <c r="C22" s="904"/>
      <c r="D22" s="905"/>
      <c r="E22" s="164">
        <v>2018</v>
      </c>
      <c r="F22" s="912" t="s">
        <v>653</v>
      </c>
      <c r="G22" s="913"/>
      <c r="H22" s="914"/>
      <c r="I22" s="232"/>
      <c r="L22" s="211">
        <v>8</v>
      </c>
    </row>
    <row r="23" spans="2:12" ht="87.75" customHeight="1">
      <c r="B23" s="906"/>
      <c r="C23" s="907"/>
      <c r="D23" s="908"/>
      <c r="E23" s="165">
        <v>2019</v>
      </c>
      <c r="F23" s="887" t="s">
        <v>654</v>
      </c>
      <c r="G23" s="888"/>
      <c r="H23" s="889"/>
      <c r="I23" s="210"/>
      <c r="L23" s="211">
        <v>9</v>
      </c>
    </row>
    <row r="24" spans="2:12" s="234" customFormat="1" ht="89.25" customHeight="1">
      <c r="B24" s="906"/>
      <c r="C24" s="907"/>
      <c r="D24" s="908"/>
      <c r="E24" s="712" t="s">
        <v>575</v>
      </c>
      <c r="F24" s="890" t="s">
        <v>655</v>
      </c>
      <c r="G24" s="891"/>
      <c r="H24" s="891"/>
      <c r="I24" s="233"/>
      <c r="K24" s="232"/>
      <c r="L24" s="211">
        <v>10</v>
      </c>
    </row>
    <row r="25" spans="2:12" ht="9.75" customHeight="1">
      <c r="B25" s="218"/>
      <c r="C25" s="218"/>
      <c r="D25" s="218"/>
      <c r="E25" s="218"/>
      <c r="F25" s="218"/>
      <c r="G25" s="218"/>
      <c r="H25" s="220"/>
      <c r="I25" s="210"/>
      <c r="L25" s="211">
        <v>13</v>
      </c>
    </row>
    <row r="26" spans="2:12" ht="24.75" customHeight="1">
      <c r="B26" s="221" t="s">
        <v>297</v>
      </c>
      <c r="C26" s="222"/>
      <c r="D26" s="222"/>
      <c r="E26" s="222"/>
      <c r="F26" s="222"/>
      <c r="G26" s="222"/>
      <c r="H26" s="223"/>
      <c r="I26" s="210"/>
      <c r="L26" s="211">
        <v>14</v>
      </c>
    </row>
    <row r="27" spans="2:12" ht="12.75" hidden="1" customHeight="1">
      <c r="B27" s="235"/>
      <c r="C27" s="236"/>
      <c r="D27" s="236"/>
      <c r="E27" s="236"/>
      <c r="F27" s="236"/>
      <c r="G27" s="236"/>
      <c r="H27" s="237"/>
      <c r="I27" s="210"/>
    </row>
    <row r="28" spans="2:12" s="239" customFormat="1" ht="49.5" customHeight="1">
      <c r="B28" s="902" t="s">
        <v>577</v>
      </c>
      <c r="C28" s="902"/>
      <c r="D28" s="902"/>
      <c r="E28" s="902"/>
      <c r="F28" s="902"/>
      <c r="G28" s="902"/>
      <c r="H28" s="902"/>
      <c r="I28" s="238"/>
      <c r="L28" s="239">
        <v>15</v>
      </c>
    </row>
    <row r="29" spans="2:12" ht="15.75" hidden="1" customHeight="1">
      <c r="B29" s="902"/>
      <c r="C29" s="902"/>
      <c r="D29" s="902"/>
      <c r="E29" s="902"/>
      <c r="F29" s="902"/>
      <c r="G29" s="902"/>
      <c r="H29" s="902"/>
      <c r="I29" s="210"/>
      <c r="L29" s="211">
        <v>16</v>
      </c>
    </row>
    <row r="30" spans="2:12" ht="5.25" customHeight="1">
      <c r="B30" s="877"/>
      <c r="C30" s="877"/>
      <c r="D30" s="877"/>
      <c r="E30" s="877"/>
      <c r="F30" s="877"/>
      <c r="G30" s="877"/>
      <c r="H30" s="877"/>
    </row>
    <row r="31" spans="2:12" ht="25.5" customHeight="1">
      <c r="B31" s="221" t="s">
        <v>298</v>
      </c>
      <c r="C31" s="222"/>
      <c r="D31" s="222"/>
      <c r="E31" s="222"/>
      <c r="F31" s="222"/>
      <c r="G31" s="222"/>
      <c r="H31" s="223"/>
    </row>
    <row r="32" spans="2:12" ht="7.5" customHeight="1">
      <c r="B32" s="171"/>
      <c r="C32" s="172"/>
      <c r="D32" s="172"/>
      <c r="E32" s="172"/>
      <c r="F32" s="172"/>
      <c r="G32" s="172"/>
      <c r="H32" s="240"/>
    </row>
    <row r="33" spans="2:10" ht="24" customHeight="1">
      <c r="B33" s="882" t="s">
        <v>245</v>
      </c>
      <c r="C33" s="167" t="s">
        <v>203</v>
      </c>
      <c r="D33" s="878" t="s">
        <v>357</v>
      </c>
      <c r="E33" s="878"/>
      <c r="F33" s="878"/>
      <c r="G33" s="168" t="s">
        <v>204</v>
      </c>
      <c r="H33" s="309" t="s">
        <v>372</v>
      </c>
      <c r="I33" s="241"/>
      <c r="J33" s="241"/>
    </row>
    <row r="34" spans="2:10" ht="16.5" customHeight="1">
      <c r="B34" s="883"/>
      <c r="C34" s="177" t="s">
        <v>205</v>
      </c>
      <c r="D34" s="178" t="s">
        <v>266</v>
      </c>
      <c r="E34" s="178" t="s">
        <v>267</v>
      </c>
      <c r="F34" s="178" t="s">
        <v>268</v>
      </c>
      <c r="G34" s="178" t="s">
        <v>269</v>
      </c>
      <c r="H34" s="178" t="s">
        <v>270</v>
      </c>
    </row>
    <row r="35" spans="2:10" ht="16.5" customHeight="1">
      <c r="B35" s="883"/>
      <c r="C35" s="169" t="s">
        <v>206</v>
      </c>
      <c r="D35" s="310"/>
      <c r="E35" s="310">
        <v>2</v>
      </c>
      <c r="F35" s="310">
        <v>5</v>
      </c>
      <c r="G35" s="310">
        <v>8</v>
      </c>
      <c r="H35" s="310">
        <v>11</v>
      </c>
    </row>
    <row r="36" spans="2:10" ht="9" customHeight="1">
      <c r="B36" s="883"/>
      <c r="C36" s="171"/>
      <c r="D36" s="172"/>
      <c r="E36" s="172"/>
      <c r="F36" s="172"/>
      <c r="G36" s="172"/>
      <c r="H36" s="172"/>
    </row>
    <row r="37" spans="2:10" ht="20.25" customHeight="1" thickBot="1">
      <c r="B37" s="879"/>
      <c r="C37" s="880"/>
      <c r="D37" s="880"/>
      <c r="E37" s="880"/>
      <c r="F37" s="880"/>
      <c r="G37" s="880"/>
      <c r="H37" s="881"/>
    </row>
    <row r="38" spans="2:10" s="341" customFormat="1" ht="14.25" thickBot="1">
      <c r="B38" s="432" t="str">
        <f>D3</f>
        <v>Action B 6 -  Echanger les bonnes pratiques entre communes</v>
      </c>
      <c r="C38" s="433"/>
      <c r="D38" s="434"/>
      <c r="E38" s="434"/>
      <c r="F38" s="427"/>
      <c r="G38" s="428" t="s">
        <v>209</v>
      </c>
      <c r="H38" s="375">
        <v>42879</v>
      </c>
    </row>
  </sheetData>
  <sheetProtection password="F773" sheet="1" objects="1" scenarios="1" selectLockedCells="1" selectUnlockedCells="1"/>
  <mergeCells count="16">
    <mergeCell ref="C1:G1"/>
    <mergeCell ref="B15:H19"/>
    <mergeCell ref="B22:D24"/>
    <mergeCell ref="F22:H22"/>
    <mergeCell ref="F23:H23"/>
    <mergeCell ref="F24:H24"/>
    <mergeCell ref="B10:H12"/>
    <mergeCell ref="D3:H3"/>
    <mergeCell ref="C5:E5"/>
    <mergeCell ref="C6:E6"/>
    <mergeCell ref="C7:E7"/>
    <mergeCell ref="B33:B36"/>
    <mergeCell ref="B28:H29"/>
    <mergeCell ref="B30:H30"/>
    <mergeCell ref="D33:F33"/>
    <mergeCell ref="B37:H37"/>
  </mergeCells>
  <conditionalFormatting sqref="B37:C37 F37">
    <cfRule type="containsText" dxfId="120" priority="19" operator="containsText" text="&quot;&quot;">
      <formula>NOT(ISERROR(SEARCH("""""",B37)))</formula>
    </cfRule>
  </conditionalFormatting>
  <conditionalFormatting sqref="B37">
    <cfRule type="containsText" dxfId="119" priority="14" operator="containsText" text="&quot;&quot;">
      <formula>NOT(ISERROR(SEARCH("""""",B37)))</formula>
    </cfRule>
  </conditionalFormatting>
  <conditionalFormatting sqref="B37">
    <cfRule type="containsText" dxfId="118" priority="13" operator="containsText" text="&quot;&quot;">
      <formula>NOT(ISERROR(SEARCH("""""",B37)))</formula>
    </cfRule>
  </conditionalFormatting>
  <conditionalFormatting sqref="H38 B38:C38 F38">
    <cfRule type="containsText" dxfId="117" priority="6" operator="containsText" text="&quot;&quot;">
      <formula>NOT(ISERROR(SEARCH("""""",B38)))</formula>
    </cfRule>
  </conditionalFormatting>
  <conditionalFormatting sqref="H38">
    <cfRule type="containsText" dxfId="116" priority="5" operator="containsText" text="&quot;&quot;">
      <formula>NOT(ISERROR(SEARCH("""""",H38)))</formula>
    </cfRule>
  </conditionalFormatting>
  <conditionalFormatting sqref="H38">
    <cfRule type="containsText" dxfId="115" priority="4" operator="containsText" text="&quot;&quot;">
      <formula>NOT(ISERROR(SEARCH("""""",H38)))</formula>
    </cfRule>
  </conditionalFormatting>
  <conditionalFormatting sqref="H38">
    <cfRule type="containsText" dxfId="114" priority="3" operator="containsText" text="&quot;&quot;">
      <formula>NOT(ISERROR(SEARCH("""""",H38)))</formula>
    </cfRule>
  </conditionalFormatting>
  <conditionalFormatting sqref="H38">
    <cfRule type="containsText" dxfId="113" priority="2" operator="containsText" text="&quot;&quot;">
      <formula>NOT(ISERROR(SEARCH("""""",H38)))</formula>
    </cfRule>
  </conditionalFormatting>
  <conditionalFormatting sqref="H38">
    <cfRule type="containsText" dxfId="112" priority="1" operator="containsText" text="&quot;&quot;">
      <formula>NOT(ISERROR(SEARCH("""""",H38)))</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0" min="1" max="7" man="1"/>
  </rowBreaks>
  <drawing r:id="rId2"/>
</worksheet>
</file>

<file path=xl/worksheets/sheet13.xml><?xml version="1.0" encoding="utf-8"?>
<worksheet xmlns="http://schemas.openxmlformats.org/spreadsheetml/2006/main" xmlns:r="http://schemas.openxmlformats.org/officeDocument/2006/relationships">
  <sheetPr>
    <tabColor rgb="FF7030A0"/>
  </sheetPr>
  <dimension ref="B1:L41"/>
  <sheetViews>
    <sheetView showGridLines="0" showRowColHeaders="0" zoomScaleSheetLayoutView="100" workbookViewId="0">
      <selection activeCell="K37" sqref="K37"/>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03" t="str">
        <f>Echéancier!B13</f>
        <v>Action B 7 -  Formation des agents aux bonnes pratiques et à la diffusion des messages</v>
      </c>
      <c r="E3" s="1004"/>
      <c r="F3" s="1004"/>
      <c r="G3" s="1004"/>
      <c r="H3" s="1005"/>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385</v>
      </c>
      <c r="D6" s="896"/>
      <c r="E6" s="897"/>
      <c r="F6" s="163"/>
      <c r="G6" s="163"/>
      <c r="H6" s="163"/>
      <c r="I6" s="210"/>
      <c r="L6" s="211">
        <v>2</v>
      </c>
    </row>
    <row r="7" spans="2:12" ht="18.75" customHeight="1">
      <c r="B7" s="249" t="s">
        <v>202</v>
      </c>
      <c r="C7" s="895" t="str">
        <f>[2]Echéancier!B9</f>
        <v>B- Actions éco-exemplaires de la collectivité</v>
      </c>
      <c r="D7" s="896"/>
      <c r="E7" s="897"/>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5.25" customHeight="1">
      <c r="B10" s="224"/>
      <c r="C10" s="224"/>
      <c r="D10" s="225"/>
      <c r="E10" s="224"/>
      <c r="F10" s="224"/>
      <c r="G10" s="224"/>
      <c r="H10" s="226"/>
      <c r="I10" s="210"/>
    </row>
    <row r="11" spans="2:12" ht="33.75" customHeight="1">
      <c r="B11" s="901" t="s">
        <v>660</v>
      </c>
      <c r="C11" s="901"/>
      <c r="D11" s="901"/>
      <c r="E11" s="901"/>
      <c r="F11" s="901"/>
      <c r="G11" s="901"/>
      <c r="H11" s="901"/>
      <c r="I11" s="210"/>
    </row>
    <row r="12" spans="2:12" ht="30" customHeight="1">
      <c r="B12" s="901"/>
      <c r="C12" s="901"/>
      <c r="D12" s="901"/>
      <c r="E12" s="901"/>
      <c r="F12" s="901"/>
      <c r="G12" s="901"/>
      <c r="H12" s="901"/>
      <c r="I12" s="210"/>
    </row>
    <row r="13" spans="2:12" ht="5.25" customHeight="1">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27.75" customHeight="1">
      <c r="B15" s="885" t="s">
        <v>578</v>
      </c>
      <c r="C15" s="886"/>
      <c r="D15" s="886"/>
      <c r="E15" s="886"/>
      <c r="F15" s="886"/>
      <c r="G15" s="886"/>
      <c r="H15" s="886"/>
      <c r="I15" s="210"/>
    </row>
    <row r="16" spans="2:12" ht="27.75" customHeight="1">
      <c r="B16" s="886"/>
      <c r="C16" s="886"/>
      <c r="D16" s="886"/>
      <c r="E16" s="886"/>
      <c r="F16" s="886"/>
      <c r="G16" s="886"/>
      <c r="H16" s="886"/>
      <c r="I16" s="210"/>
    </row>
    <row r="17" spans="2:12" ht="27.75" customHeight="1">
      <c r="B17" s="886"/>
      <c r="C17" s="886"/>
      <c r="D17" s="886"/>
      <c r="E17" s="886"/>
      <c r="F17" s="886"/>
      <c r="G17" s="886"/>
      <c r="H17" s="886"/>
      <c r="I17" s="210"/>
    </row>
    <row r="18" spans="2:12" ht="12.75" customHeight="1">
      <c r="B18" s="886"/>
      <c r="C18" s="886"/>
      <c r="D18" s="886"/>
      <c r="E18" s="886"/>
      <c r="F18" s="886"/>
      <c r="G18" s="886"/>
      <c r="H18" s="886"/>
      <c r="I18" s="210"/>
    </row>
    <row r="19" spans="2:12" hidden="1">
      <c r="B19" s="886"/>
      <c r="C19" s="886"/>
      <c r="D19" s="886"/>
      <c r="E19" s="886"/>
      <c r="F19" s="886"/>
      <c r="G19" s="886"/>
      <c r="H19" s="886"/>
      <c r="I19" s="210"/>
    </row>
    <row r="20" spans="2:12" ht="23.25" customHeight="1">
      <c r="B20" s="221" t="s">
        <v>296</v>
      </c>
      <c r="C20" s="222"/>
      <c r="D20" s="222"/>
      <c r="E20" s="222"/>
      <c r="F20" s="222"/>
      <c r="G20" s="222"/>
      <c r="H20" s="223"/>
      <c r="I20" s="210"/>
      <c r="L20" s="211">
        <v>6</v>
      </c>
    </row>
    <row r="21" spans="2:12" s="231" customFormat="1" ht="11.25" customHeight="1">
      <c r="B21" s="227"/>
      <c r="C21" s="228"/>
      <c r="D21" s="228"/>
      <c r="E21" s="228"/>
      <c r="F21" s="228"/>
      <c r="G21" s="228"/>
      <c r="H21" s="229"/>
      <c r="I21" s="230"/>
      <c r="L21" s="211">
        <v>7</v>
      </c>
    </row>
    <row r="22" spans="2:12" ht="53.25" customHeight="1">
      <c r="B22" s="903" t="s">
        <v>661</v>
      </c>
      <c r="C22" s="904"/>
      <c r="D22" s="905"/>
      <c r="E22" s="164">
        <v>2018</v>
      </c>
      <c r="F22" s="912" t="s">
        <v>657</v>
      </c>
      <c r="G22" s="913"/>
      <c r="H22" s="914"/>
      <c r="I22" s="232"/>
      <c r="L22" s="211">
        <v>8</v>
      </c>
    </row>
    <row r="23" spans="2:12" ht="28.5" customHeight="1">
      <c r="B23" s="906"/>
      <c r="C23" s="907"/>
      <c r="D23" s="908"/>
      <c r="E23" s="165">
        <v>2019</v>
      </c>
      <c r="F23" s="887" t="s">
        <v>658</v>
      </c>
      <c r="G23" s="888"/>
      <c r="H23" s="889"/>
      <c r="I23" s="210"/>
      <c r="L23" s="211">
        <v>9</v>
      </c>
    </row>
    <row r="24" spans="2:12" s="234" customFormat="1" ht="56.25" customHeight="1">
      <c r="B24" s="906"/>
      <c r="C24" s="907"/>
      <c r="D24" s="908"/>
      <c r="E24" s="712" t="s">
        <v>575</v>
      </c>
      <c r="F24" s="890" t="s">
        <v>659</v>
      </c>
      <c r="G24" s="891"/>
      <c r="H24" s="891"/>
      <c r="I24" s="233"/>
      <c r="K24" s="232"/>
      <c r="L24" s="211">
        <v>10</v>
      </c>
    </row>
    <row r="25" spans="2:12" ht="9.75" customHeight="1">
      <c r="B25" s="218"/>
      <c r="C25" s="218"/>
      <c r="D25" s="218"/>
      <c r="E25" s="218"/>
      <c r="F25" s="218"/>
      <c r="G25" s="218"/>
      <c r="H25" s="220"/>
      <c r="I25" s="210"/>
      <c r="L25" s="211">
        <v>13</v>
      </c>
    </row>
    <row r="26" spans="2:12" ht="24.75" customHeight="1">
      <c r="B26" s="221" t="s">
        <v>297</v>
      </c>
      <c r="C26" s="222"/>
      <c r="D26" s="222"/>
      <c r="E26" s="222"/>
      <c r="F26" s="222"/>
      <c r="G26" s="222"/>
      <c r="H26" s="223"/>
      <c r="I26" s="210"/>
      <c r="L26" s="211">
        <v>14</v>
      </c>
    </row>
    <row r="27" spans="2:12" ht="12.75" hidden="1" customHeight="1">
      <c r="B27" s="235"/>
      <c r="C27" s="236"/>
      <c r="D27" s="236"/>
      <c r="E27" s="236"/>
      <c r="F27" s="236"/>
      <c r="G27" s="236"/>
      <c r="H27" s="237"/>
      <c r="I27" s="210"/>
    </row>
    <row r="28" spans="2:12" s="239" customFormat="1" ht="82.5" customHeight="1">
      <c r="B28" s="902" t="s">
        <v>579</v>
      </c>
      <c r="C28" s="902"/>
      <c r="D28" s="902"/>
      <c r="E28" s="902"/>
      <c r="F28" s="902"/>
      <c r="G28" s="902"/>
      <c r="H28" s="902"/>
      <c r="I28" s="238"/>
      <c r="L28" s="239">
        <v>15</v>
      </c>
    </row>
    <row r="29" spans="2:12" ht="15.75" hidden="1" customHeight="1">
      <c r="B29" s="902"/>
      <c r="C29" s="902"/>
      <c r="D29" s="902"/>
      <c r="E29" s="902"/>
      <c r="F29" s="902"/>
      <c r="G29" s="902"/>
      <c r="H29" s="902"/>
      <c r="I29" s="210"/>
      <c r="L29" s="211">
        <v>16</v>
      </c>
    </row>
    <row r="30" spans="2:12" ht="5.25" customHeight="1">
      <c r="B30" s="877"/>
      <c r="C30" s="877"/>
      <c r="D30" s="877"/>
      <c r="E30" s="877"/>
      <c r="F30" s="877"/>
      <c r="G30" s="877"/>
      <c r="H30" s="877"/>
    </row>
    <row r="31" spans="2:12" ht="25.5" customHeight="1">
      <c r="B31" s="221" t="s">
        <v>298</v>
      </c>
      <c r="C31" s="222"/>
      <c r="D31" s="222"/>
      <c r="E31" s="222"/>
      <c r="F31" s="222"/>
      <c r="G31" s="222"/>
      <c r="H31" s="223"/>
    </row>
    <row r="32" spans="2:12" ht="7.5" customHeight="1">
      <c r="B32" s="171"/>
      <c r="C32" s="172"/>
      <c r="D32" s="172"/>
      <c r="E32" s="172"/>
      <c r="F32" s="172"/>
      <c r="G32" s="172"/>
      <c r="H32" s="240"/>
    </row>
    <row r="33" spans="2:10" ht="27" customHeight="1">
      <c r="B33" s="882" t="s">
        <v>245</v>
      </c>
      <c r="C33" s="167" t="s">
        <v>203</v>
      </c>
      <c r="D33" s="878" t="s">
        <v>386</v>
      </c>
      <c r="E33" s="878"/>
      <c r="F33" s="878"/>
      <c r="G33" s="168" t="s">
        <v>204</v>
      </c>
      <c r="H33" s="314" t="s">
        <v>372</v>
      </c>
      <c r="I33" s="241"/>
      <c r="J33" s="241"/>
    </row>
    <row r="34" spans="2:10" ht="16.5" customHeight="1">
      <c r="B34" s="883"/>
      <c r="C34" s="177" t="s">
        <v>205</v>
      </c>
      <c r="D34" s="178" t="s">
        <v>266</v>
      </c>
      <c r="E34" s="178" t="s">
        <v>267</v>
      </c>
      <c r="F34" s="178" t="s">
        <v>268</v>
      </c>
      <c r="G34" s="178" t="s">
        <v>269</v>
      </c>
      <c r="H34" s="178" t="s">
        <v>270</v>
      </c>
    </row>
    <row r="35" spans="2:10" ht="16.5" customHeight="1">
      <c r="B35" s="883"/>
      <c r="C35" s="169" t="s">
        <v>206</v>
      </c>
      <c r="D35" s="170">
        <v>0</v>
      </c>
      <c r="E35" s="170">
        <v>1</v>
      </c>
      <c r="F35" s="170">
        <v>3</v>
      </c>
      <c r="G35" s="170">
        <v>5</v>
      </c>
      <c r="H35" s="170">
        <v>7</v>
      </c>
    </row>
    <row r="36" spans="2:10" ht="9" customHeight="1">
      <c r="B36" s="883"/>
      <c r="C36" s="171"/>
      <c r="D36" s="172"/>
      <c r="E36" s="172"/>
      <c r="F36" s="172"/>
      <c r="G36" s="172"/>
      <c r="H36" s="172"/>
    </row>
    <row r="37" spans="2:10" ht="31.5" customHeight="1">
      <c r="B37" s="883"/>
      <c r="C37" s="167" t="s">
        <v>203</v>
      </c>
      <c r="D37" s="1006" t="s">
        <v>387</v>
      </c>
      <c r="E37" s="1007"/>
      <c r="F37" s="1008"/>
      <c r="G37" s="168" t="s">
        <v>204</v>
      </c>
      <c r="H37" s="383" t="s">
        <v>372</v>
      </c>
      <c r="I37" s="242"/>
    </row>
    <row r="38" spans="2:10" ht="16.5" customHeight="1">
      <c r="B38" s="883"/>
      <c r="C38" s="177" t="s">
        <v>205</v>
      </c>
      <c r="D38" s="178" t="s">
        <v>266</v>
      </c>
      <c r="E38" s="178" t="s">
        <v>267</v>
      </c>
      <c r="F38" s="178" t="s">
        <v>268</v>
      </c>
      <c r="G38" s="178" t="s">
        <v>269</v>
      </c>
      <c r="H38" s="178" t="s">
        <v>270</v>
      </c>
    </row>
    <row r="39" spans="2:10" ht="16.5" customHeight="1">
      <c r="B39" s="883"/>
      <c r="C39" s="169" t="s">
        <v>206</v>
      </c>
      <c r="D39" s="174">
        <v>0</v>
      </c>
      <c r="E39" s="170">
        <v>2</v>
      </c>
      <c r="F39" s="170">
        <v>5</v>
      </c>
      <c r="G39" s="170">
        <v>9</v>
      </c>
      <c r="H39" s="170">
        <v>13</v>
      </c>
    </row>
    <row r="40" spans="2:10" ht="20.25" customHeight="1" thickBot="1">
      <c r="B40" s="879"/>
      <c r="C40" s="880"/>
      <c r="D40" s="880"/>
      <c r="E40" s="880"/>
      <c r="F40" s="880"/>
      <c r="G40" s="880"/>
      <c r="H40" s="881"/>
    </row>
    <row r="41" spans="2:10" s="341" customFormat="1" ht="32.25" customHeight="1" thickBot="1">
      <c r="B41" s="1010" t="str">
        <f>D3</f>
        <v>Action B 7 -  Formation des agents aux bonnes pratiques et à la diffusion des messages</v>
      </c>
      <c r="C41" s="1011"/>
      <c r="D41" s="1011"/>
      <c r="E41" s="1011"/>
      <c r="F41" s="427"/>
      <c r="G41" s="428" t="s">
        <v>209</v>
      </c>
      <c r="H41" s="375">
        <v>42879</v>
      </c>
    </row>
  </sheetData>
  <sheetProtection password="F773" sheet="1" objects="1" scenarios="1" selectLockedCells="1" selectUnlockedCells="1"/>
  <mergeCells count="18">
    <mergeCell ref="B41:E41"/>
    <mergeCell ref="B40:H40"/>
    <mergeCell ref="B28:H29"/>
    <mergeCell ref="B30:H30"/>
    <mergeCell ref="B33:B39"/>
    <mergeCell ref="D33:F33"/>
    <mergeCell ref="B22:D24"/>
    <mergeCell ref="F22:H22"/>
    <mergeCell ref="F23:H23"/>
    <mergeCell ref="F24:H24"/>
    <mergeCell ref="D37:F37"/>
    <mergeCell ref="C1:G1"/>
    <mergeCell ref="D3:H3"/>
    <mergeCell ref="C5:E5"/>
    <mergeCell ref="C6:E6"/>
    <mergeCell ref="B15:H19"/>
    <mergeCell ref="C7:E7"/>
    <mergeCell ref="B11:H12"/>
  </mergeCells>
  <conditionalFormatting sqref="B40:C40 F40">
    <cfRule type="containsText" dxfId="111" priority="16" operator="containsText" text="&quot;&quot;">
      <formula>NOT(ISERROR(SEARCH("""""",B40)))</formula>
    </cfRule>
  </conditionalFormatting>
  <conditionalFormatting sqref="B40">
    <cfRule type="containsText" dxfId="110" priority="11" operator="containsText" text="&quot;&quot;">
      <formula>NOT(ISERROR(SEARCH("""""",B40)))</formula>
    </cfRule>
  </conditionalFormatting>
  <conditionalFormatting sqref="B40">
    <cfRule type="containsText" dxfId="109" priority="10" operator="containsText" text="&quot;&quot;">
      <formula>NOT(ISERROR(SEARCH("""""",B40)))</formula>
    </cfRule>
  </conditionalFormatting>
  <conditionalFormatting sqref="H41">
    <cfRule type="containsText" dxfId="108" priority="3" operator="containsText" text="&quot;&quot;">
      <formula>NOT(ISERROR(SEARCH("""""",H41)))</formula>
    </cfRule>
  </conditionalFormatting>
  <conditionalFormatting sqref="H41">
    <cfRule type="containsText" dxfId="107" priority="2" operator="containsText" text="&quot;&quot;">
      <formula>NOT(ISERROR(SEARCH("""""",H41)))</formula>
    </cfRule>
  </conditionalFormatting>
  <conditionalFormatting sqref="H41">
    <cfRule type="containsText" dxfId="106" priority="1" operator="containsText" text="&quot;&quot;">
      <formula>NOT(ISERROR(SEARCH("""""",H41)))</formula>
    </cfRule>
  </conditionalFormatting>
  <conditionalFormatting sqref="H41 B41 F41">
    <cfRule type="containsText" dxfId="105" priority="6" operator="containsText" text="&quot;&quot;">
      <formula>NOT(ISERROR(SEARCH("""""",B41)))</formula>
    </cfRule>
  </conditionalFormatting>
  <conditionalFormatting sqref="H41">
    <cfRule type="containsText" dxfId="104" priority="5" operator="containsText" text="&quot;&quot;">
      <formula>NOT(ISERROR(SEARCH("""""",H41)))</formula>
    </cfRule>
  </conditionalFormatting>
  <conditionalFormatting sqref="H41">
    <cfRule type="containsText" dxfId="103" priority="4" operator="containsText" text="&quot;&quot;">
      <formula>NOT(ISERROR(SEARCH("""""",H41)))</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0" min="1" max="7" man="1"/>
  </rowBreaks>
  <drawing r:id="rId2"/>
</worksheet>
</file>

<file path=xl/worksheets/sheet14.xml><?xml version="1.0" encoding="utf-8"?>
<worksheet xmlns="http://schemas.openxmlformats.org/spreadsheetml/2006/main" xmlns:r="http://schemas.openxmlformats.org/officeDocument/2006/relationships">
  <sheetPr>
    <tabColor rgb="FF00B050"/>
  </sheetPr>
  <dimension ref="B1:L46"/>
  <sheetViews>
    <sheetView showGridLines="0" showRowColHeaders="0" topLeftCell="A7" zoomScaleSheetLayoutView="90" workbookViewId="0">
      <selection activeCell="B30" sqref="B30:H30"/>
    </sheetView>
  </sheetViews>
  <sheetFormatPr baseColWidth="10" defaultRowHeight="13.5"/>
  <cols>
    <col min="1" max="1" width="4.140625" style="341" customWidth="1"/>
    <col min="2" max="2" width="22.140625" style="246" customWidth="1"/>
    <col min="3" max="3" width="15.7109375" style="341" customWidth="1"/>
    <col min="4" max="4" width="24.42578125" style="341" customWidth="1"/>
    <col min="5" max="5" width="17.28515625" style="341" customWidth="1"/>
    <col min="6" max="6" width="16.42578125" style="341" customWidth="1"/>
    <col min="7" max="7" width="17.42578125" style="341" customWidth="1"/>
    <col min="8" max="8" width="33"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24" t="str">
        <f>[4]Echéancier!C17</f>
        <v>Action C 8 -  Compostage domestique</v>
      </c>
      <c r="E3" s="1025"/>
      <c r="F3" s="1025"/>
      <c r="G3" s="1025"/>
      <c r="H3" s="1026"/>
      <c r="I3" s="340"/>
    </row>
    <row r="4" spans="2:12" ht="24" customHeight="1">
      <c r="B4" s="345"/>
      <c r="C4" s="346"/>
      <c r="D4" s="345"/>
      <c r="E4" s="346"/>
      <c r="F4" s="345"/>
      <c r="G4" s="346"/>
      <c r="H4" s="347"/>
      <c r="I4" s="340"/>
    </row>
    <row r="5" spans="2:12" ht="18.75" customHeight="1">
      <c r="B5" s="376" t="s">
        <v>292</v>
      </c>
      <c r="C5" s="895" t="s">
        <v>550</v>
      </c>
      <c r="D5" s="896"/>
      <c r="E5" s="897"/>
      <c r="F5" s="320"/>
      <c r="G5" s="320"/>
      <c r="H5" s="320"/>
      <c r="I5" s="340"/>
      <c r="L5" s="341">
        <v>1</v>
      </c>
    </row>
    <row r="6" spans="2:12" ht="18.75" customHeight="1">
      <c r="B6" s="376" t="s">
        <v>293</v>
      </c>
      <c r="C6" s="895" t="s">
        <v>346</v>
      </c>
      <c r="D6" s="896"/>
      <c r="E6" s="897"/>
      <c r="F6" s="320"/>
      <c r="G6" s="320"/>
      <c r="H6" s="320"/>
      <c r="I6" s="340"/>
      <c r="L6" s="341">
        <v>2</v>
      </c>
    </row>
    <row r="7" spans="2:12" ht="18.75" customHeight="1">
      <c r="B7" s="376" t="s">
        <v>202</v>
      </c>
      <c r="C7" s="895" t="str">
        <f>[4]Echéancier!B16</f>
        <v>C-1- Prévention et gestion de proximité des biodéchets</v>
      </c>
      <c r="D7" s="896"/>
      <c r="E7" s="897"/>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ht="17.25" customHeight="1">
      <c r="B10" s="1028" t="s">
        <v>583</v>
      </c>
      <c r="C10" s="1028"/>
      <c r="D10" s="1028"/>
      <c r="E10" s="1028"/>
      <c r="F10" s="1028"/>
      <c r="G10" s="1028"/>
      <c r="H10" s="1028"/>
      <c r="I10" s="340"/>
    </row>
    <row r="11" spans="2:12" ht="17.25" customHeight="1">
      <c r="B11" s="1028"/>
      <c r="C11" s="1028"/>
      <c r="D11" s="1028"/>
      <c r="E11" s="1028"/>
      <c r="F11" s="1028"/>
      <c r="G11" s="1028"/>
      <c r="H11" s="1028"/>
      <c r="I11" s="340"/>
    </row>
    <row r="12" spans="2:12" ht="17.25">
      <c r="B12" s="1027"/>
      <c r="C12" s="1027"/>
      <c r="D12" s="1027"/>
      <c r="E12" s="1027"/>
      <c r="F12" s="1027"/>
      <c r="G12" s="1027"/>
      <c r="H12" s="1027"/>
      <c r="I12" s="340"/>
    </row>
    <row r="13" spans="2:12" ht="23.25" customHeight="1">
      <c r="B13" s="351" t="s">
        <v>295</v>
      </c>
      <c r="C13" s="352"/>
      <c r="D13" s="352"/>
      <c r="E13" s="352"/>
      <c r="F13" s="352"/>
      <c r="G13" s="352"/>
      <c r="H13" s="353"/>
      <c r="I13" s="340"/>
      <c r="L13" s="341">
        <v>6</v>
      </c>
    </row>
    <row r="14" spans="2:12" ht="18" customHeight="1">
      <c r="B14" s="885" t="s">
        <v>662</v>
      </c>
      <c r="C14" s="886"/>
      <c r="D14" s="886"/>
      <c r="E14" s="886"/>
      <c r="F14" s="886"/>
      <c r="G14" s="886"/>
      <c r="H14" s="886"/>
      <c r="I14" s="340"/>
    </row>
    <row r="15" spans="2:12" ht="27.75" customHeight="1">
      <c r="B15" s="886"/>
      <c r="C15" s="886"/>
      <c r="D15" s="886"/>
      <c r="E15" s="886"/>
      <c r="F15" s="886"/>
      <c r="G15" s="886"/>
      <c r="H15" s="886"/>
      <c r="I15" s="340"/>
    </row>
    <row r="16" spans="2:12" ht="27.75" customHeight="1">
      <c r="B16" s="886"/>
      <c r="C16" s="886"/>
      <c r="D16" s="886"/>
      <c r="E16" s="886"/>
      <c r="F16" s="886"/>
      <c r="G16" s="886"/>
      <c r="H16" s="886"/>
      <c r="I16" s="340"/>
    </row>
    <row r="17" spans="2:12">
      <c r="B17" s="886"/>
      <c r="C17" s="886"/>
      <c r="D17" s="886"/>
      <c r="E17" s="886"/>
      <c r="F17" s="886"/>
      <c r="G17" s="886"/>
      <c r="H17" s="886"/>
      <c r="I17" s="340"/>
    </row>
    <row r="18" spans="2:12" ht="69.75" customHeight="1">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ht="23.25" customHeight="1">
      <c r="B20" s="1019"/>
      <c r="C20" s="1019"/>
      <c r="D20" s="1019"/>
      <c r="E20" s="1020">
        <v>2017</v>
      </c>
      <c r="F20" s="1022" t="s">
        <v>582</v>
      </c>
      <c r="G20" s="1022"/>
      <c r="H20" s="1022"/>
      <c r="I20" s="340"/>
    </row>
    <row r="21" spans="2:12" s="361" customFormat="1" ht="11.25" customHeight="1">
      <c r="B21" s="357"/>
      <c r="C21" s="358"/>
      <c r="D21" s="358"/>
      <c r="E21" s="1020"/>
      <c r="F21" s="1022"/>
      <c r="G21" s="1022"/>
      <c r="H21" s="1022"/>
      <c r="I21" s="360"/>
      <c r="L21" s="341">
        <v>7</v>
      </c>
    </row>
    <row r="22" spans="2:12" ht="25.5" customHeight="1">
      <c r="B22" s="1013" t="s">
        <v>664</v>
      </c>
      <c r="C22" s="1014"/>
      <c r="D22" s="1015"/>
      <c r="E22" s="1021"/>
      <c r="F22" s="1023"/>
      <c r="G22" s="1023"/>
      <c r="H22" s="1023"/>
      <c r="I22" s="362"/>
      <c r="L22" s="341">
        <v>8</v>
      </c>
    </row>
    <row r="23" spans="2:12" ht="135.75" customHeight="1">
      <c r="B23" s="1016"/>
      <c r="C23" s="1017"/>
      <c r="D23" s="1018"/>
      <c r="E23" s="322">
        <v>2018</v>
      </c>
      <c r="F23" s="887" t="s">
        <v>663</v>
      </c>
      <c r="G23" s="888"/>
      <c r="H23" s="889"/>
      <c r="I23" s="340"/>
      <c r="L23" s="341">
        <v>9</v>
      </c>
    </row>
    <row r="24" spans="2:12" s="364" customFormat="1" ht="96.75" customHeight="1">
      <c r="B24" s="1016"/>
      <c r="C24" s="1017"/>
      <c r="D24" s="1018"/>
      <c r="E24" s="712" t="s">
        <v>580</v>
      </c>
      <c r="F24" s="887" t="s">
        <v>581</v>
      </c>
      <c r="G24" s="888"/>
      <c r="H24" s="889"/>
      <c r="I24" s="363"/>
      <c r="K24" s="362"/>
      <c r="L24" s="341">
        <v>10</v>
      </c>
    </row>
    <row r="25" spans="2:12" ht="18.75" customHeight="1">
      <c r="B25" s="348"/>
      <c r="C25" s="348"/>
      <c r="D25" s="348"/>
      <c r="E25" s="348"/>
      <c r="F25" s="348"/>
      <c r="G25" s="348"/>
      <c r="H25" s="350"/>
      <c r="I25" s="340"/>
      <c r="L25" s="341">
        <v>13</v>
      </c>
    </row>
    <row r="26" spans="2:12" ht="29.25" customHeight="1">
      <c r="B26" s="351" t="s">
        <v>297</v>
      </c>
      <c r="C26" s="352"/>
      <c r="D26" s="352"/>
      <c r="E26" s="352"/>
      <c r="F26" s="352"/>
      <c r="G26" s="352"/>
      <c r="H26" s="353"/>
      <c r="I26" s="340"/>
      <c r="L26" s="341">
        <v>14</v>
      </c>
    </row>
    <row r="27" spans="2:12" ht="12.75" hidden="1" customHeight="1">
      <c r="B27" s="365"/>
      <c r="C27" s="366"/>
      <c r="D27" s="366"/>
      <c r="E27" s="366"/>
      <c r="F27" s="366"/>
      <c r="G27" s="366"/>
      <c r="H27" s="367"/>
      <c r="I27" s="340"/>
    </row>
    <row r="28" spans="2:12" s="369" customFormat="1" ht="123.75" customHeight="1">
      <c r="B28" s="1012" t="s">
        <v>665</v>
      </c>
      <c r="C28" s="1012"/>
      <c r="D28" s="1012"/>
      <c r="E28" s="1012"/>
      <c r="F28" s="1012"/>
      <c r="G28" s="1012"/>
      <c r="H28" s="1012"/>
      <c r="I28" s="368"/>
      <c r="L28" s="369">
        <v>15</v>
      </c>
    </row>
    <row r="29" spans="2:12" ht="15.75" hidden="1" customHeight="1">
      <c r="B29" s="1012"/>
      <c r="C29" s="1012"/>
      <c r="D29" s="1012"/>
      <c r="E29" s="1012"/>
      <c r="F29" s="1012"/>
      <c r="G29" s="1012"/>
      <c r="H29" s="1012"/>
      <c r="I29" s="340"/>
      <c r="L29" s="341">
        <v>16</v>
      </c>
    </row>
    <row r="30" spans="2:12" ht="5.25" customHeight="1">
      <c r="B30" s="877"/>
      <c r="C30" s="877"/>
      <c r="D30" s="877"/>
      <c r="E30" s="877"/>
      <c r="F30" s="877"/>
      <c r="G30" s="877"/>
      <c r="H30" s="877"/>
    </row>
    <row r="31" spans="2:12" ht="25.5" customHeight="1">
      <c r="B31" s="351" t="s">
        <v>298</v>
      </c>
      <c r="C31" s="352"/>
      <c r="D31" s="352"/>
      <c r="E31" s="352"/>
      <c r="F31" s="352"/>
      <c r="G31" s="352"/>
      <c r="H31" s="353"/>
    </row>
    <row r="32" spans="2:12" ht="7.5" customHeight="1">
      <c r="B32" s="328"/>
      <c r="C32" s="329"/>
      <c r="D32" s="329"/>
      <c r="E32" s="329"/>
      <c r="F32" s="329"/>
      <c r="G32" s="329"/>
      <c r="H32" s="370"/>
    </row>
    <row r="33" spans="2:10" ht="27" customHeight="1">
      <c r="B33" s="882" t="s">
        <v>245</v>
      </c>
      <c r="C33" s="324" t="s">
        <v>203</v>
      </c>
      <c r="D33" s="878" t="s">
        <v>347</v>
      </c>
      <c r="E33" s="878"/>
      <c r="F33" s="878"/>
      <c r="G33" s="325" t="s">
        <v>204</v>
      </c>
      <c r="H33" s="385" t="s">
        <v>372</v>
      </c>
      <c r="I33" s="371"/>
      <c r="J33" s="371"/>
    </row>
    <row r="34" spans="2:10" ht="16.5" customHeight="1">
      <c r="B34" s="883"/>
      <c r="C34" s="333" t="s">
        <v>205</v>
      </c>
      <c r="D34" s="334" t="s">
        <v>266</v>
      </c>
      <c r="E34" s="334" t="s">
        <v>267</v>
      </c>
      <c r="F34" s="334" t="s">
        <v>268</v>
      </c>
      <c r="G34" s="334" t="s">
        <v>269</v>
      </c>
      <c r="H34" s="334" t="s">
        <v>270</v>
      </c>
    </row>
    <row r="35" spans="2:10" ht="16.5" customHeight="1">
      <c r="B35" s="883"/>
      <c r="C35" s="326" t="s">
        <v>206</v>
      </c>
      <c r="D35" s="327">
        <v>1000</v>
      </c>
      <c r="E35" s="327">
        <v>2000</v>
      </c>
      <c r="F35" s="327">
        <v>3000</v>
      </c>
      <c r="G35" s="327">
        <v>4000</v>
      </c>
      <c r="H35" s="327">
        <v>5000</v>
      </c>
    </row>
    <row r="36" spans="2:10" ht="27" customHeight="1">
      <c r="B36" s="883"/>
      <c r="C36" s="324" t="s">
        <v>203</v>
      </c>
      <c r="D36" s="878" t="s">
        <v>351</v>
      </c>
      <c r="E36" s="878"/>
      <c r="F36" s="878"/>
      <c r="G36" s="325" t="s">
        <v>204</v>
      </c>
      <c r="H36" s="385" t="s">
        <v>372</v>
      </c>
    </row>
    <row r="37" spans="2:10" ht="16.5" customHeight="1">
      <c r="B37" s="883"/>
      <c r="C37" s="333" t="s">
        <v>205</v>
      </c>
      <c r="D37" s="334" t="s">
        <v>266</v>
      </c>
      <c r="E37" s="334" t="s">
        <v>267</v>
      </c>
      <c r="F37" s="334" t="s">
        <v>268</v>
      </c>
      <c r="G37" s="334" t="s">
        <v>269</v>
      </c>
      <c r="H37" s="334" t="s">
        <v>270</v>
      </c>
    </row>
    <row r="38" spans="2:10" ht="16.5" customHeight="1">
      <c r="B38" s="883"/>
      <c r="C38" s="326" t="s">
        <v>206</v>
      </c>
      <c r="D38" s="327"/>
      <c r="E38" s="327">
        <v>10</v>
      </c>
      <c r="F38" s="327">
        <v>15</v>
      </c>
      <c r="G38" s="327">
        <v>20</v>
      </c>
      <c r="H38" s="327">
        <v>25</v>
      </c>
    </row>
    <row r="39" spans="2:10" ht="29.25" customHeight="1">
      <c r="B39" s="883"/>
      <c r="C39" s="324" t="s">
        <v>203</v>
      </c>
      <c r="D39" s="878" t="s">
        <v>348</v>
      </c>
      <c r="E39" s="878"/>
      <c r="F39" s="878"/>
      <c r="G39" s="325" t="s">
        <v>204</v>
      </c>
      <c r="H39" s="385" t="s">
        <v>372</v>
      </c>
    </row>
    <row r="40" spans="2:10" ht="16.5" customHeight="1">
      <c r="B40" s="883"/>
      <c r="C40" s="333" t="s">
        <v>205</v>
      </c>
      <c r="D40" s="334" t="s">
        <v>266</v>
      </c>
      <c r="E40" s="334" t="s">
        <v>267</v>
      </c>
      <c r="F40" s="334" t="s">
        <v>268</v>
      </c>
      <c r="G40" s="334" t="s">
        <v>269</v>
      </c>
      <c r="H40" s="334" t="s">
        <v>270</v>
      </c>
    </row>
    <row r="41" spans="2:10" ht="16.5" customHeight="1">
      <c r="B41" s="883"/>
      <c r="C41" s="326" t="s">
        <v>206</v>
      </c>
      <c r="D41" s="327">
        <v>1000</v>
      </c>
      <c r="E41" s="327">
        <v>2000</v>
      </c>
      <c r="F41" s="327">
        <v>3000</v>
      </c>
      <c r="G41" s="327">
        <v>4000</v>
      </c>
      <c r="H41" s="327">
        <v>5000</v>
      </c>
    </row>
    <row r="42" spans="2:10" ht="16.5" customHeight="1">
      <c r="B42" s="883"/>
      <c r="C42" s="324" t="s">
        <v>203</v>
      </c>
      <c r="D42" s="878" t="s">
        <v>349</v>
      </c>
      <c r="E42" s="878"/>
      <c r="F42" s="878"/>
      <c r="G42" s="325" t="s">
        <v>204</v>
      </c>
      <c r="H42" s="382" t="s">
        <v>350</v>
      </c>
    </row>
    <row r="43" spans="2:10" ht="16.5" customHeight="1">
      <c r="B43" s="883"/>
      <c r="C43" s="333" t="s">
        <v>205</v>
      </c>
      <c r="D43" s="334" t="s">
        <v>266</v>
      </c>
      <c r="E43" s="334" t="s">
        <v>267</v>
      </c>
      <c r="F43" s="334" t="s">
        <v>268</v>
      </c>
      <c r="G43" s="334" t="s">
        <v>269</v>
      </c>
      <c r="H43" s="334" t="s">
        <v>270</v>
      </c>
    </row>
    <row r="44" spans="2:10" ht="16.5" customHeight="1">
      <c r="B44" s="883"/>
      <c r="C44" s="326" t="s">
        <v>206</v>
      </c>
      <c r="D44" s="327">
        <v>150</v>
      </c>
      <c r="E44" s="327">
        <v>300</v>
      </c>
      <c r="F44" s="327">
        <v>450</v>
      </c>
      <c r="G44" s="327">
        <v>600</v>
      </c>
      <c r="H44" s="327">
        <v>750</v>
      </c>
    </row>
    <row r="45" spans="2:10" ht="20.25" customHeight="1" thickBot="1">
      <c r="B45" s="879"/>
      <c r="C45" s="880"/>
      <c r="D45" s="880"/>
      <c r="E45" s="880"/>
      <c r="F45" s="880"/>
      <c r="G45" s="880"/>
      <c r="H45" s="881"/>
    </row>
    <row r="46" spans="2:10" ht="14.25" thickBot="1">
      <c r="B46" s="438" t="str">
        <f>D3</f>
        <v>Action C 8 -  Compostage domestique</v>
      </c>
      <c r="C46" s="439"/>
      <c r="D46" s="440"/>
      <c r="E46" s="440"/>
      <c r="F46" s="427"/>
      <c r="G46" s="428" t="s">
        <v>209</v>
      </c>
      <c r="H46" s="375">
        <v>42879</v>
      </c>
    </row>
  </sheetData>
  <sheetProtection password="F773" sheet="1" objects="1" scenarios="1" selectLockedCells="1" selectUnlockedCells="1"/>
  <mergeCells count="22">
    <mergeCell ref="C1:G1"/>
    <mergeCell ref="B14:H18"/>
    <mergeCell ref="B22:D24"/>
    <mergeCell ref="F23:H23"/>
    <mergeCell ref="F24:H24"/>
    <mergeCell ref="B20:D20"/>
    <mergeCell ref="E20:E22"/>
    <mergeCell ref="F20:H22"/>
    <mergeCell ref="D3:H3"/>
    <mergeCell ref="B12:H12"/>
    <mergeCell ref="C6:E6"/>
    <mergeCell ref="C5:E5"/>
    <mergeCell ref="B10:H11"/>
    <mergeCell ref="C7:E7"/>
    <mergeCell ref="B28:H29"/>
    <mergeCell ref="B30:H30"/>
    <mergeCell ref="B33:B44"/>
    <mergeCell ref="D33:F33"/>
    <mergeCell ref="D36:F36"/>
    <mergeCell ref="D39:F39"/>
    <mergeCell ref="D42:F42"/>
    <mergeCell ref="B45:H45"/>
  </mergeCells>
  <conditionalFormatting sqref="F45 B45:C45">
    <cfRule type="containsText" dxfId="102" priority="7" operator="containsText" text="&quot;&quot;">
      <formula>NOT(ISERROR(SEARCH("""""",B45)))</formula>
    </cfRule>
  </conditionalFormatting>
  <conditionalFormatting sqref="H46 B46:C46 F46">
    <cfRule type="containsText" dxfId="101" priority="6" operator="containsText" text="&quot;&quot;">
      <formula>NOT(ISERROR(SEARCH("""""",B46)))</formula>
    </cfRule>
  </conditionalFormatting>
  <conditionalFormatting sqref="H46">
    <cfRule type="containsText" dxfId="100" priority="5" operator="containsText" text="&quot;&quot;">
      <formula>NOT(ISERROR(SEARCH("""""",H46)))</formula>
    </cfRule>
  </conditionalFormatting>
  <conditionalFormatting sqref="H46">
    <cfRule type="containsText" dxfId="99" priority="4" operator="containsText" text="&quot;&quot;">
      <formula>NOT(ISERROR(SEARCH("""""",H46)))</formula>
    </cfRule>
  </conditionalFormatting>
  <conditionalFormatting sqref="H46">
    <cfRule type="containsText" dxfId="98" priority="3" operator="containsText" text="&quot;&quot;">
      <formula>NOT(ISERROR(SEARCH("""""",H46)))</formula>
    </cfRule>
  </conditionalFormatting>
  <conditionalFormatting sqref="H46">
    <cfRule type="containsText" dxfId="97" priority="2" operator="containsText" text="&quot;&quot;">
      <formula>NOT(ISERROR(SEARCH("""""",H46)))</formula>
    </cfRule>
  </conditionalFormatting>
  <conditionalFormatting sqref="H46">
    <cfRule type="containsText" dxfId="96" priority="1" operator="containsText" text="&quot;&quot;">
      <formula>NOT(ISERROR(SEARCH("""""",H46)))</formula>
    </cfRule>
  </conditionalFormatting>
  <printOptions horizontalCentered="1"/>
  <pageMargins left="0.35433070866141736" right="0.31496062992125984" top="0.28000000000000003" bottom="0.39370078740157483" header="0.19685039370078741" footer="0.31496062992125984"/>
  <pageSetup paperSize="9" scale="65" orientation="portrait" r:id="rId1"/>
  <headerFooter>
    <oddFooter>&amp;R&amp;A</oddFooter>
  </headerFooter>
  <rowBreaks count="1" manualBreakCount="1">
    <brk id="30" max="16383" man="1"/>
  </rowBreaks>
  <drawing r:id="rId2"/>
</worksheet>
</file>

<file path=xl/worksheets/sheet15.xml><?xml version="1.0" encoding="utf-8"?>
<worksheet xmlns="http://schemas.openxmlformats.org/spreadsheetml/2006/main" xmlns:r="http://schemas.openxmlformats.org/officeDocument/2006/relationships">
  <sheetPr>
    <tabColor rgb="FF00B050"/>
  </sheetPr>
  <dimension ref="B1:L38"/>
  <sheetViews>
    <sheetView showGridLines="0" showRowColHeaders="0" topLeftCell="A16" zoomScaleSheetLayoutView="100" workbookViewId="0">
      <selection activeCell="F36" sqref="F36"/>
    </sheetView>
  </sheetViews>
  <sheetFormatPr baseColWidth="10" defaultRowHeight="13.5"/>
  <cols>
    <col min="1" max="1" width="4.140625" style="341" customWidth="1"/>
    <col min="2" max="2" width="22.140625" style="246" customWidth="1"/>
    <col min="3" max="3" width="15.7109375" style="341" customWidth="1"/>
    <col min="4" max="4" width="24.4257812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24" t="str">
        <f>[4]Echéancier!C18</f>
        <v>Action C 9 -  Compostage des gros producteurs</v>
      </c>
      <c r="E3" s="1025"/>
      <c r="F3" s="1025"/>
      <c r="G3" s="1025"/>
      <c r="H3" s="1026"/>
      <c r="I3" s="340"/>
    </row>
    <row r="4" spans="2:12" ht="24" customHeight="1">
      <c r="B4" s="345"/>
      <c r="C4" s="346"/>
      <c r="D4" s="345"/>
      <c r="E4" s="346"/>
      <c r="F4" s="345"/>
      <c r="G4" s="346"/>
      <c r="H4" s="347"/>
      <c r="I4" s="340"/>
    </row>
    <row r="5" spans="2:12" ht="18.75" customHeight="1">
      <c r="B5" s="376" t="s">
        <v>292</v>
      </c>
      <c r="C5" s="895" t="s">
        <v>550</v>
      </c>
      <c r="D5" s="896"/>
      <c r="E5" s="897"/>
      <c r="F5" s="320"/>
      <c r="G5" s="320"/>
      <c r="H5" s="320"/>
      <c r="I5" s="340"/>
      <c r="L5" s="341">
        <v>1</v>
      </c>
    </row>
    <row r="6" spans="2:12" ht="41.25" customHeight="1">
      <c r="B6" s="376" t="s">
        <v>293</v>
      </c>
      <c r="C6" s="898" t="s">
        <v>584</v>
      </c>
      <c r="D6" s="899"/>
      <c r="E6" s="900"/>
      <c r="F6" s="320"/>
      <c r="G6" s="320"/>
      <c r="H6" s="320"/>
      <c r="I6" s="340"/>
      <c r="L6" s="341">
        <v>2</v>
      </c>
    </row>
    <row r="7" spans="2:12" ht="18.75" customHeight="1">
      <c r="B7" s="376" t="s">
        <v>202</v>
      </c>
      <c r="C7" s="895" t="str">
        <f>[4]Echéancier!B16</f>
        <v>C-1- Prévention et gestion de proximité des biodéchets</v>
      </c>
      <c r="D7" s="896"/>
      <c r="E7" s="897"/>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c r="B10" s="901" t="s">
        <v>625</v>
      </c>
      <c r="C10" s="901"/>
      <c r="D10" s="901"/>
      <c r="E10" s="901"/>
      <c r="F10" s="901"/>
      <c r="G10" s="901"/>
      <c r="H10" s="901"/>
      <c r="I10" s="340"/>
    </row>
    <row r="11" spans="2:12" ht="39.75" customHeight="1">
      <c r="B11" s="901"/>
      <c r="C11" s="901"/>
      <c r="D11" s="901"/>
      <c r="E11" s="901"/>
      <c r="F11" s="901"/>
      <c r="G11" s="901"/>
      <c r="H11" s="901"/>
      <c r="I11" s="340"/>
    </row>
    <row r="12" spans="2:12" ht="11.25" customHeight="1">
      <c r="B12" s="354"/>
      <c r="C12" s="354"/>
      <c r="D12" s="355"/>
      <c r="E12" s="354"/>
      <c r="F12" s="354"/>
      <c r="G12" s="354"/>
      <c r="H12" s="356"/>
      <c r="I12" s="340"/>
    </row>
    <row r="13" spans="2:12" ht="23.25" customHeight="1">
      <c r="B13" s="351" t="s">
        <v>295</v>
      </c>
      <c r="C13" s="352"/>
      <c r="D13" s="352"/>
      <c r="E13" s="352"/>
      <c r="F13" s="352"/>
      <c r="G13" s="352"/>
      <c r="H13" s="353"/>
      <c r="I13" s="340"/>
      <c r="L13" s="341">
        <v>6</v>
      </c>
    </row>
    <row r="14" spans="2:12" ht="27.75" customHeight="1">
      <c r="B14" s="885" t="s">
        <v>585</v>
      </c>
      <c r="C14" s="886"/>
      <c r="D14" s="886"/>
      <c r="E14" s="886"/>
      <c r="F14" s="886"/>
      <c r="G14" s="886"/>
      <c r="H14" s="886"/>
      <c r="I14" s="340"/>
    </row>
    <row r="15" spans="2:12" ht="27.75" customHeight="1">
      <c r="B15" s="886"/>
      <c r="C15" s="886"/>
      <c r="D15" s="886"/>
      <c r="E15" s="886"/>
      <c r="F15" s="886"/>
      <c r="G15" s="886"/>
      <c r="H15" s="886"/>
      <c r="I15" s="340"/>
    </row>
    <row r="16" spans="2:12" ht="21.75" customHeight="1">
      <c r="B16" s="886"/>
      <c r="C16" s="886"/>
      <c r="D16" s="886"/>
      <c r="E16" s="886"/>
      <c r="F16" s="886"/>
      <c r="G16" s="886"/>
      <c r="H16" s="886"/>
      <c r="I16" s="340"/>
    </row>
    <row r="17" spans="2:12">
      <c r="B17" s="886"/>
      <c r="C17" s="886"/>
      <c r="D17" s="886"/>
      <c r="E17" s="886"/>
      <c r="F17" s="886"/>
      <c r="G17" s="886"/>
      <c r="H17" s="886"/>
      <c r="I17" s="340"/>
    </row>
    <row r="18" spans="2:12" ht="24.75" hidden="1" customHeight="1">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s="361" customFormat="1" ht="11.25" customHeight="1">
      <c r="B20" s="357"/>
      <c r="C20" s="358"/>
      <c r="D20" s="358"/>
      <c r="E20" s="358"/>
      <c r="F20" s="358"/>
      <c r="G20" s="358"/>
      <c r="H20" s="359"/>
      <c r="I20" s="360"/>
      <c r="L20" s="341">
        <v>7</v>
      </c>
    </row>
    <row r="21" spans="2:12" ht="31.5" customHeight="1">
      <c r="B21" s="1029" t="s">
        <v>587</v>
      </c>
      <c r="C21" s="1030"/>
      <c r="D21" s="1031"/>
      <c r="E21" s="321">
        <v>2018</v>
      </c>
      <c r="F21" s="923"/>
      <c r="G21" s="888"/>
      <c r="H21" s="889"/>
      <c r="I21" s="362"/>
      <c r="L21" s="341">
        <v>8</v>
      </c>
    </row>
    <row r="22" spans="2:12" ht="57" customHeight="1">
      <c r="B22" s="1032"/>
      <c r="C22" s="1033"/>
      <c r="D22" s="1034"/>
      <c r="E22" s="322">
        <v>2019</v>
      </c>
      <c r="F22" s="923" t="s">
        <v>666</v>
      </c>
      <c r="G22" s="888"/>
      <c r="H22" s="889"/>
      <c r="I22" s="340"/>
      <c r="L22" s="341">
        <v>9</v>
      </c>
    </row>
    <row r="23" spans="2:12" s="364" customFormat="1" ht="114" customHeight="1">
      <c r="B23" s="1032"/>
      <c r="C23" s="1033"/>
      <c r="D23" s="1034"/>
      <c r="E23" s="323">
        <v>2020</v>
      </c>
      <c r="F23" s="890" t="s">
        <v>586</v>
      </c>
      <c r="G23" s="891"/>
      <c r="H23" s="891"/>
      <c r="I23" s="363"/>
      <c r="K23" s="362"/>
      <c r="L23" s="341">
        <v>10</v>
      </c>
    </row>
    <row r="24" spans="2:12" ht="74.25" customHeight="1">
      <c r="B24" s="1032"/>
      <c r="C24" s="1033"/>
      <c r="D24" s="1034"/>
      <c r="E24" s="713" t="s">
        <v>572</v>
      </c>
      <c r="F24" s="915" t="s">
        <v>399</v>
      </c>
      <c r="G24" s="916"/>
      <c r="H24" s="917"/>
      <c r="I24" s="340"/>
      <c r="K24" s="362"/>
      <c r="L24" s="341">
        <v>11</v>
      </c>
    </row>
    <row r="25" spans="2:12" ht="9.75" customHeight="1">
      <c r="B25" s="348"/>
      <c r="C25" s="348"/>
      <c r="D25" s="348"/>
      <c r="E25" s="348"/>
      <c r="F25" s="348"/>
      <c r="G25" s="348"/>
      <c r="H25" s="350"/>
      <c r="I25" s="340"/>
      <c r="L25" s="341">
        <v>13</v>
      </c>
    </row>
    <row r="26" spans="2:12" ht="24.75" customHeight="1">
      <c r="B26" s="351" t="s">
        <v>297</v>
      </c>
      <c r="C26" s="352"/>
      <c r="D26" s="352"/>
      <c r="E26" s="352"/>
      <c r="F26" s="352"/>
      <c r="G26" s="352"/>
      <c r="H26" s="353"/>
      <c r="I26" s="340"/>
      <c r="L26" s="341">
        <v>14</v>
      </c>
    </row>
    <row r="27" spans="2:12" ht="12.75" hidden="1" customHeight="1">
      <c r="B27" s="365"/>
      <c r="C27" s="366"/>
      <c r="D27" s="366"/>
      <c r="E27" s="366"/>
      <c r="F27" s="366"/>
      <c r="G27" s="366"/>
      <c r="H27" s="367"/>
      <c r="I27" s="340"/>
    </row>
    <row r="28" spans="2:12" s="369" customFormat="1" ht="48" customHeight="1">
      <c r="B28" s="902" t="s">
        <v>544</v>
      </c>
      <c r="C28" s="902"/>
      <c r="D28" s="902"/>
      <c r="E28" s="902"/>
      <c r="F28" s="902"/>
      <c r="G28" s="902"/>
      <c r="H28" s="902"/>
      <c r="I28" s="368"/>
      <c r="L28" s="369">
        <v>15</v>
      </c>
    </row>
    <row r="29" spans="2:12" ht="15.75" hidden="1" customHeight="1">
      <c r="B29" s="902"/>
      <c r="C29" s="902"/>
      <c r="D29" s="902"/>
      <c r="E29" s="902"/>
      <c r="F29" s="902"/>
      <c r="G29" s="902"/>
      <c r="H29" s="902"/>
      <c r="I29" s="340"/>
      <c r="L29" s="341">
        <v>16</v>
      </c>
    </row>
    <row r="30" spans="2:12" ht="10.5" customHeight="1">
      <c r="B30" s="877"/>
      <c r="C30" s="877"/>
      <c r="D30" s="877"/>
      <c r="E30" s="877"/>
      <c r="F30" s="877"/>
      <c r="G30" s="877"/>
      <c r="H30" s="877"/>
    </row>
    <row r="31" spans="2:12" ht="25.5" customHeight="1">
      <c r="B31" s="351" t="s">
        <v>298</v>
      </c>
      <c r="C31" s="352"/>
      <c r="D31" s="352"/>
      <c r="E31" s="352"/>
      <c r="F31" s="352"/>
      <c r="G31" s="352"/>
      <c r="H31" s="353"/>
    </row>
    <row r="32" spans="2:12" ht="7.5" customHeight="1">
      <c r="B32" s="328"/>
      <c r="C32" s="329"/>
      <c r="D32" s="329"/>
      <c r="E32" s="329"/>
      <c r="F32" s="329"/>
      <c r="G32" s="329"/>
      <c r="H32" s="370"/>
    </row>
    <row r="33" spans="2:10" ht="27.75" customHeight="1">
      <c r="B33" s="882" t="s">
        <v>245</v>
      </c>
      <c r="C33" s="324" t="s">
        <v>203</v>
      </c>
      <c r="D33" s="878" t="s">
        <v>352</v>
      </c>
      <c r="E33" s="878"/>
      <c r="F33" s="878"/>
      <c r="G33" s="325" t="s">
        <v>204</v>
      </c>
      <c r="H33" s="382" t="s">
        <v>372</v>
      </c>
      <c r="I33" s="371"/>
      <c r="J33" s="371"/>
    </row>
    <row r="34" spans="2:10" ht="16.5" customHeight="1">
      <c r="B34" s="883"/>
      <c r="C34" s="333" t="s">
        <v>205</v>
      </c>
      <c r="D34" s="334" t="s">
        <v>266</v>
      </c>
      <c r="E34" s="334" t="s">
        <v>267</v>
      </c>
      <c r="F34" s="334" t="s">
        <v>268</v>
      </c>
      <c r="G34" s="334" t="s">
        <v>269</v>
      </c>
      <c r="H34" s="334" t="s">
        <v>270</v>
      </c>
    </row>
    <row r="35" spans="2:10" ht="16.5" customHeight="1">
      <c r="B35" s="883"/>
      <c r="C35" s="326" t="s">
        <v>206</v>
      </c>
      <c r="D35" s="327"/>
      <c r="E35" s="327"/>
      <c r="F35" s="327">
        <v>1</v>
      </c>
      <c r="G35" s="327">
        <v>2</v>
      </c>
      <c r="H35" s="327">
        <v>3</v>
      </c>
    </row>
    <row r="36" spans="2:10" ht="9" customHeight="1">
      <c r="B36" s="883"/>
      <c r="C36" s="328"/>
      <c r="D36" s="329"/>
      <c r="E36" s="329"/>
      <c r="F36" s="329"/>
      <c r="G36" s="329"/>
      <c r="H36" s="329"/>
    </row>
    <row r="37" spans="2:10" ht="20.25" customHeight="1" thickBot="1">
      <c r="B37" s="879"/>
      <c r="C37" s="880"/>
      <c r="D37" s="880"/>
      <c r="E37" s="880"/>
      <c r="F37" s="880"/>
      <c r="G37" s="880"/>
      <c r="H37" s="881"/>
    </row>
    <row r="38" spans="2:10" ht="14.25" thickBot="1">
      <c r="B38" s="438" t="str">
        <f>D3</f>
        <v>Action C 9 -  Compostage des gros producteurs</v>
      </c>
      <c r="C38" s="439"/>
      <c r="D38" s="440"/>
      <c r="E38" s="440"/>
      <c r="F38" s="427"/>
      <c r="G38" s="428" t="s">
        <v>209</v>
      </c>
      <c r="H38" s="375">
        <v>42884</v>
      </c>
    </row>
  </sheetData>
  <sheetProtection password="F773" sheet="1" objects="1" scenarios="1" selectLockedCells="1" selectUnlockedCells="1"/>
  <mergeCells count="17">
    <mergeCell ref="B28:H29"/>
    <mergeCell ref="B30:H30"/>
    <mergeCell ref="B33:B36"/>
    <mergeCell ref="D33:F33"/>
    <mergeCell ref="B37:H37"/>
    <mergeCell ref="C1:G1"/>
    <mergeCell ref="B14:H18"/>
    <mergeCell ref="B21:D24"/>
    <mergeCell ref="F21:H21"/>
    <mergeCell ref="F22:H22"/>
    <mergeCell ref="F23:H23"/>
    <mergeCell ref="D3:H3"/>
    <mergeCell ref="C6:E6"/>
    <mergeCell ref="F24:H24"/>
    <mergeCell ref="C5:E5"/>
    <mergeCell ref="C7:E7"/>
    <mergeCell ref="B10:H11"/>
  </mergeCells>
  <conditionalFormatting sqref="B37:C37 F37">
    <cfRule type="containsText" dxfId="95" priority="18" operator="containsText" text="&quot;&quot;">
      <formula>NOT(ISERROR(SEARCH("""""",B37)))</formula>
    </cfRule>
  </conditionalFormatting>
  <conditionalFormatting sqref="B37">
    <cfRule type="containsText" dxfId="94" priority="13" operator="containsText" text="&quot;&quot;">
      <formula>NOT(ISERROR(SEARCH("""""",B37)))</formula>
    </cfRule>
  </conditionalFormatting>
  <conditionalFormatting sqref="B37">
    <cfRule type="containsText" dxfId="93" priority="12" operator="containsText" text="&quot;&quot;">
      <formula>NOT(ISERROR(SEARCH("""""",B37)))</formula>
    </cfRule>
  </conditionalFormatting>
  <conditionalFormatting sqref="H38">
    <cfRule type="containsText" dxfId="92" priority="5" operator="containsText" text="&quot;&quot;">
      <formula>NOT(ISERROR(SEARCH("""""",H38)))</formula>
    </cfRule>
  </conditionalFormatting>
  <conditionalFormatting sqref="H38">
    <cfRule type="containsText" dxfId="91" priority="4" operator="containsText" text="&quot;&quot;">
      <formula>NOT(ISERROR(SEARCH("""""",H38)))</formula>
    </cfRule>
  </conditionalFormatting>
  <conditionalFormatting sqref="H38">
    <cfRule type="containsText" dxfId="90" priority="3" operator="containsText" text="&quot;&quot;">
      <formula>NOT(ISERROR(SEARCH("""""",H38)))</formula>
    </cfRule>
  </conditionalFormatting>
  <conditionalFormatting sqref="H38 B38:C38 F38">
    <cfRule type="containsText" dxfId="89" priority="6" operator="containsText" text="&quot;&quot;">
      <formula>NOT(ISERROR(SEARCH("""""",B38)))</formula>
    </cfRule>
  </conditionalFormatting>
  <conditionalFormatting sqref="H38">
    <cfRule type="containsText" dxfId="88" priority="2" operator="containsText" text="&quot;&quot;">
      <formula>NOT(ISERROR(SEARCH("""""",H38)))</formula>
    </cfRule>
  </conditionalFormatting>
  <conditionalFormatting sqref="H38">
    <cfRule type="containsText" dxfId="87" priority="1" operator="containsText" text="&quot;&quot;">
      <formula>NOT(ISERROR(SEARCH("""""",H38)))</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0" min="1" max="7" man="1"/>
  </rowBreaks>
  <drawing r:id="rId2"/>
</worksheet>
</file>

<file path=xl/worksheets/sheet16.xml><?xml version="1.0" encoding="utf-8"?>
<worksheet xmlns="http://schemas.openxmlformats.org/spreadsheetml/2006/main" xmlns:r="http://schemas.openxmlformats.org/officeDocument/2006/relationships">
  <sheetPr>
    <tabColor rgb="FF92D050"/>
  </sheetPr>
  <dimension ref="B1:L42"/>
  <sheetViews>
    <sheetView showGridLines="0" showRowColHeaders="0" view="pageBreakPreview" topLeftCell="A32" zoomScale="110" zoomScaleNormal="55" zoomScaleSheetLayoutView="110" workbookViewId="0">
      <selection activeCell="G40" sqref="G40"/>
    </sheetView>
  </sheetViews>
  <sheetFormatPr baseColWidth="10" defaultRowHeight="13.5"/>
  <cols>
    <col min="1" max="1" width="4.140625" style="341" customWidth="1"/>
    <col min="2" max="2" width="22.140625" style="246" customWidth="1"/>
    <col min="3" max="3" width="15.7109375" style="341" customWidth="1"/>
    <col min="4" max="4" width="24.4257812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35" t="str">
        <f>[1]Echéancier!C21</f>
        <v>Action C 10 -  Lutte contre le gaspillage alimentaire</v>
      </c>
      <c r="E3" s="1036"/>
      <c r="F3" s="1036"/>
      <c r="G3" s="1036"/>
      <c r="H3" s="1037"/>
      <c r="I3" s="340"/>
    </row>
    <row r="4" spans="2:12" ht="24" customHeight="1">
      <c r="B4" s="345"/>
      <c r="C4" s="346"/>
      <c r="D4" s="345"/>
      <c r="E4" s="346"/>
      <c r="F4" s="345"/>
      <c r="G4" s="346"/>
      <c r="H4" s="347"/>
      <c r="I4" s="340"/>
    </row>
    <row r="5" spans="2:12" ht="18.75" customHeight="1">
      <c r="B5" s="376" t="s">
        <v>292</v>
      </c>
      <c r="C5" s="162" t="s">
        <v>353</v>
      </c>
      <c r="D5" s="162"/>
      <c r="E5" s="162"/>
      <c r="F5" s="320"/>
      <c r="G5" s="320"/>
      <c r="H5" s="320"/>
      <c r="I5" s="340"/>
      <c r="L5" s="341">
        <v>1</v>
      </c>
    </row>
    <row r="6" spans="2:12" ht="41.25" customHeight="1">
      <c r="B6" s="376" t="s">
        <v>293</v>
      </c>
      <c r="C6" s="898" t="s">
        <v>373</v>
      </c>
      <c r="D6" s="899"/>
      <c r="E6" s="900"/>
      <c r="F6" s="320"/>
      <c r="G6" s="320"/>
      <c r="H6" s="320"/>
      <c r="I6" s="340"/>
      <c r="L6" s="341">
        <v>2</v>
      </c>
    </row>
    <row r="7" spans="2:12" ht="30" customHeight="1">
      <c r="B7" s="376" t="s">
        <v>202</v>
      </c>
      <c r="C7" s="898" t="str">
        <f>[1]Echéancier!B20</f>
        <v>C-2- Autres actions : opération sacs de caisse, stop-pub, gaspillage alimentaire,…</v>
      </c>
      <c r="D7" s="899"/>
      <c r="E7" s="900"/>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c r="B10" s="901" t="s">
        <v>667</v>
      </c>
      <c r="C10" s="901"/>
      <c r="D10" s="901"/>
      <c r="E10" s="901"/>
      <c r="F10" s="901"/>
      <c r="G10" s="901"/>
      <c r="H10" s="901"/>
      <c r="I10" s="340"/>
    </row>
    <row r="11" spans="2:12">
      <c r="B11" s="901"/>
      <c r="C11" s="901"/>
      <c r="D11" s="901"/>
      <c r="E11" s="901"/>
      <c r="F11" s="901"/>
      <c r="G11" s="901"/>
      <c r="H11" s="901"/>
      <c r="I11" s="340"/>
    </row>
    <row r="12" spans="2:12">
      <c r="B12" s="354"/>
      <c r="C12" s="354"/>
      <c r="D12" s="355"/>
      <c r="E12" s="354"/>
      <c r="F12" s="354"/>
      <c r="G12" s="354"/>
      <c r="H12" s="356"/>
      <c r="I12" s="340"/>
    </row>
    <row r="13" spans="2:12" ht="23.25" customHeight="1">
      <c r="B13" s="351" t="s">
        <v>295</v>
      </c>
      <c r="C13" s="352"/>
      <c r="D13" s="352"/>
      <c r="E13" s="352"/>
      <c r="F13" s="352"/>
      <c r="G13" s="352"/>
      <c r="H13" s="353"/>
      <c r="I13" s="340"/>
      <c r="L13" s="341">
        <v>6</v>
      </c>
    </row>
    <row r="14" spans="2:12" ht="35.25" customHeight="1">
      <c r="B14" s="1038" t="s">
        <v>588</v>
      </c>
      <c r="C14" s="886"/>
      <c r="D14" s="886"/>
      <c r="E14" s="886"/>
      <c r="F14" s="886"/>
      <c r="G14" s="886"/>
      <c r="H14" s="886"/>
      <c r="I14" s="340"/>
    </row>
    <row r="15" spans="2:12" ht="30.75" customHeight="1">
      <c r="B15" s="886"/>
      <c r="C15" s="886"/>
      <c r="D15" s="886"/>
      <c r="E15" s="886"/>
      <c r="F15" s="886"/>
      <c r="G15" s="886"/>
      <c r="H15" s="886"/>
      <c r="I15" s="340"/>
    </row>
    <row r="16" spans="2:12" ht="21.75" customHeight="1">
      <c r="B16" s="886"/>
      <c r="C16" s="886"/>
      <c r="D16" s="886"/>
      <c r="E16" s="886"/>
      <c r="F16" s="886"/>
      <c r="G16" s="886"/>
      <c r="H16" s="886"/>
      <c r="I16" s="340"/>
    </row>
    <row r="17" spans="2:12">
      <c r="B17" s="886"/>
      <c r="C17" s="886"/>
      <c r="D17" s="886"/>
      <c r="E17" s="886"/>
      <c r="F17" s="886"/>
      <c r="G17" s="886"/>
      <c r="H17" s="886"/>
      <c r="I17" s="340"/>
    </row>
    <row r="18" spans="2:12" ht="3.75" customHeight="1">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s="361" customFormat="1" ht="11.25" customHeight="1">
      <c r="B20" s="357"/>
      <c r="C20" s="358"/>
      <c r="D20" s="358"/>
      <c r="E20" s="358"/>
      <c r="F20" s="358"/>
      <c r="G20" s="358"/>
      <c r="H20" s="359"/>
      <c r="I20" s="360"/>
      <c r="L20" s="341">
        <v>7</v>
      </c>
    </row>
    <row r="21" spans="2:12" ht="48" customHeight="1">
      <c r="B21" s="903" t="s">
        <v>668</v>
      </c>
      <c r="C21" s="904"/>
      <c r="D21" s="905"/>
      <c r="E21" s="321">
        <v>2018</v>
      </c>
      <c r="F21" s="912" t="s">
        <v>374</v>
      </c>
      <c r="G21" s="913"/>
      <c r="H21" s="914"/>
      <c r="I21" s="362"/>
      <c r="L21" s="341">
        <v>8</v>
      </c>
    </row>
    <row r="22" spans="2:12" ht="110.25" customHeight="1">
      <c r="B22" s="906"/>
      <c r="C22" s="907"/>
      <c r="D22" s="908"/>
      <c r="E22" s="322">
        <v>2019</v>
      </c>
      <c r="F22" s="887" t="s">
        <v>669</v>
      </c>
      <c r="G22" s="888"/>
      <c r="H22" s="889"/>
      <c r="I22" s="340"/>
      <c r="L22" s="341">
        <v>9</v>
      </c>
    </row>
    <row r="23" spans="2:12" s="364" customFormat="1" ht="59.25" customHeight="1">
      <c r="B23" s="906"/>
      <c r="C23" s="907"/>
      <c r="D23" s="908"/>
      <c r="E23" s="323">
        <v>2020</v>
      </c>
      <c r="F23" s="890" t="s">
        <v>400</v>
      </c>
      <c r="G23" s="891"/>
      <c r="H23" s="891"/>
      <c r="I23" s="363"/>
      <c r="K23" s="362"/>
      <c r="L23" s="341">
        <v>10</v>
      </c>
    </row>
    <row r="24" spans="2:12" ht="48.75" customHeight="1">
      <c r="B24" s="906"/>
      <c r="C24" s="907"/>
      <c r="D24" s="908"/>
      <c r="E24" s="311">
        <v>2021</v>
      </c>
      <c r="F24" s="915" t="s">
        <v>400</v>
      </c>
      <c r="G24" s="916"/>
      <c r="H24" s="917"/>
      <c r="I24" s="340"/>
      <c r="K24" s="362"/>
      <c r="L24" s="341">
        <v>11</v>
      </c>
    </row>
    <row r="25" spans="2:12" ht="42" customHeight="1">
      <c r="B25" s="909"/>
      <c r="C25" s="910"/>
      <c r="D25" s="911"/>
      <c r="E25" s="312" t="s">
        <v>565</v>
      </c>
      <c r="F25" s="924" t="s">
        <v>400</v>
      </c>
      <c r="G25" s="925"/>
      <c r="H25" s="926"/>
      <c r="I25" s="340"/>
      <c r="L25" s="341">
        <v>12</v>
      </c>
    </row>
    <row r="26" spans="2:12" ht="9.75" customHeight="1">
      <c r="B26" s="348"/>
      <c r="C26" s="348"/>
      <c r="D26" s="348"/>
      <c r="E26" s="348"/>
      <c r="F26" s="348"/>
      <c r="G26" s="348"/>
      <c r="H26" s="350"/>
      <c r="I26" s="340"/>
      <c r="L26" s="341">
        <v>13</v>
      </c>
    </row>
    <row r="27" spans="2:12" ht="24.75" customHeight="1">
      <c r="B27" s="351" t="s">
        <v>297</v>
      </c>
      <c r="C27" s="352"/>
      <c r="D27" s="352"/>
      <c r="E27" s="352"/>
      <c r="F27" s="352"/>
      <c r="G27" s="352"/>
      <c r="H27" s="353"/>
      <c r="I27" s="340"/>
      <c r="L27" s="341">
        <v>14</v>
      </c>
    </row>
    <row r="28" spans="2:12" ht="12.75" hidden="1" customHeight="1">
      <c r="B28" s="365"/>
      <c r="C28" s="366"/>
      <c r="D28" s="366"/>
      <c r="E28" s="366"/>
      <c r="F28" s="366"/>
      <c r="G28" s="366"/>
      <c r="H28" s="367"/>
      <c r="I28" s="340"/>
    </row>
    <row r="29" spans="2:12" s="369" customFormat="1" ht="86.25" customHeight="1">
      <c r="B29" s="902" t="s">
        <v>589</v>
      </c>
      <c r="C29" s="902"/>
      <c r="D29" s="902"/>
      <c r="E29" s="902"/>
      <c r="F29" s="902"/>
      <c r="G29" s="902"/>
      <c r="H29" s="902"/>
      <c r="I29" s="368"/>
      <c r="L29" s="369">
        <v>15</v>
      </c>
    </row>
    <row r="30" spans="2:12" ht="15.75" hidden="1" customHeight="1">
      <c r="B30" s="902"/>
      <c r="C30" s="902"/>
      <c r="D30" s="902"/>
      <c r="E30" s="902"/>
      <c r="F30" s="902"/>
      <c r="G30" s="902"/>
      <c r="H30" s="902"/>
      <c r="I30" s="340"/>
      <c r="L30" s="341">
        <v>16</v>
      </c>
    </row>
    <row r="31" spans="2:12" ht="5.25" customHeight="1">
      <c r="B31" s="877"/>
      <c r="C31" s="877"/>
      <c r="D31" s="877"/>
      <c r="E31" s="877"/>
      <c r="F31" s="877"/>
      <c r="G31" s="877"/>
      <c r="H31" s="877"/>
    </row>
    <row r="32" spans="2:12" ht="25.5" customHeight="1">
      <c r="B32" s="351" t="s">
        <v>298</v>
      </c>
      <c r="C32" s="352"/>
      <c r="D32" s="352"/>
      <c r="E32" s="352"/>
      <c r="F32" s="352"/>
      <c r="G32" s="352"/>
      <c r="H32" s="353"/>
    </row>
    <row r="33" spans="2:10" ht="7.5" customHeight="1">
      <c r="B33" s="328"/>
      <c r="C33" s="329"/>
      <c r="D33" s="329"/>
      <c r="E33" s="329"/>
      <c r="F33" s="329"/>
      <c r="G33" s="329"/>
      <c r="H33" s="370"/>
    </row>
    <row r="34" spans="2:10" ht="27.75" customHeight="1">
      <c r="B34" s="882" t="s">
        <v>245</v>
      </c>
      <c r="C34" s="324" t="s">
        <v>203</v>
      </c>
      <c r="D34" s="1006" t="s">
        <v>375</v>
      </c>
      <c r="E34" s="1007"/>
      <c r="F34" s="1008"/>
      <c r="G34" s="325" t="s">
        <v>204</v>
      </c>
      <c r="H34" s="381" t="s">
        <v>271</v>
      </c>
      <c r="I34" s="371"/>
      <c r="J34" s="371"/>
    </row>
    <row r="35" spans="2:10" ht="16.5" customHeight="1">
      <c r="B35" s="883"/>
      <c r="C35" s="333" t="s">
        <v>205</v>
      </c>
      <c r="D35" s="334" t="s">
        <v>266</v>
      </c>
      <c r="E35" s="334" t="s">
        <v>267</v>
      </c>
      <c r="F35" s="334" t="s">
        <v>268</v>
      </c>
      <c r="G35" s="334" t="s">
        <v>269</v>
      </c>
      <c r="H35" s="334" t="s">
        <v>270</v>
      </c>
    </row>
    <row r="36" spans="2:10" ht="16.5" customHeight="1">
      <c r="B36" s="883"/>
      <c r="C36" s="326" t="s">
        <v>206</v>
      </c>
      <c r="D36" s="327"/>
      <c r="E36" s="327">
        <v>1</v>
      </c>
      <c r="F36" s="327"/>
      <c r="G36" s="327"/>
      <c r="H36" s="327"/>
    </row>
    <row r="37" spans="2:10" ht="9" customHeight="1">
      <c r="B37" s="883"/>
      <c r="C37" s="328"/>
      <c r="D37" s="329"/>
      <c r="E37" s="329"/>
      <c r="F37" s="329"/>
      <c r="G37" s="329"/>
      <c r="H37" s="329"/>
    </row>
    <row r="38" spans="2:10" ht="30" customHeight="1">
      <c r="B38" s="883"/>
      <c r="C38" s="324" t="s">
        <v>203</v>
      </c>
      <c r="D38" s="1006" t="s">
        <v>376</v>
      </c>
      <c r="E38" s="1007"/>
      <c r="F38" s="1008"/>
      <c r="G38" s="325" t="s">
        <v>204</v>
      </c>
      <c r="H38" s="381" t="s">
        <v>372</v>
      </c>
      <c r="I38" s="372"/>
    </row>
    <row r="39" spans="2:10" ht="16.5" customHeight="1">
      <c r="B39" s="883"/>
      <c r="C39" s="333" t="s">
        <v>205</v>
      </c>
      <c r="D39" s="334" t="s">
        <v>266</v>
      </c>
      <c r="E39" s="334" t="s">
        <v>267</v>
      </c>
      <c r="F39" s="334" t="s">
        <v>268</v>
      </c>
      <c r="G39" s="334" t="s">
        <v>269</v>
      </c>
      <c r="H39" s="334" t="s">
        <v>270</v>
      </c>
    </row>
    <row r="40" spans="2:10" ht="16.5" customHeight="1">
      <c r="B40" s="883"/>
      <c r="C40" s="326" t="s">
        <v>206</v>
      </c>
      <c r="D40" s="331"/>
      <c r="E40" s="384">
        <v>4</v>
      </c>
      <c r="F40" s="384">
        <v>8</v>
      </c>
      <c r="G40" s="384">
        <v>12</v>
      </c>
      <c r="H40" s="384">
        <v>16</v>
      </c>
    </row>
    <row r="41" spans="2:10" ht="20.25" customHeight="1" thickBot="1">
      <c r="B41" s="879"/>
      <c r="C41" s="880"/>
      <c r="D41" s="880"/>
      <c r="E41" s="880"/>
      <c r="F41" s="880"/>
      <c r="G41" s="880"/>
      <c r="H41" s="881"/>
    </row>
    <row r="42" spans="2:10" ht="14.25" thickBot="1">
      <c r="B42" s="441" t="str">
        <f>D3</f>
        <v>Action C 10 -  Lutte contre le gaspillage alimentaire</v>
      </c>
      <c r="C42" s="442"/>
      <c r="D42" s="443"/>
      <c r="E42" s="443"/>
      <c r="F42" s="427"/>
      <c r="G42" s="428" t="s">
        <v>209</v>
      </c>
      <c r="H42" s="375">
        <v>42884</v>
      </c>
    </row>
  </sheetData>
  <sheetProtection password="F773" sheet="1" objects="1" scenarios="1" selectLockedCells="1" selectUnlockedCells="1"/>
  <mergeCells count="18">
    <mergeCell ref="F25:H25"/>
    <mergeCell ref="B10:H11"/>
    <mergeCell ref="B34:B40"/>
    <mergeCell ref="D38:F38"/>
    <mergeCell ref="B41:H41"/>
    <mergeCell ref="C1:G1"/>
    <mergeCell ref="D3:H3"/>
    <mergeCell ref="C6:E6"/>
    <mergeCell ref="B14:H18"/>
    <mergeCell ref="C7:E7"/>
    <mergeCell ref="B21:D25"/>
    <mergeCell ref="B29:H30"/>
    <mergeCell ref="B31:H31"/>
    <mergeCell ref="D34:F34"/>
    <mergeCell ref="F21:H21"/>
    <mergeCell ref="F22:H22"/>
    <mergeCell ref="F23:H23"/>
    <mergeCell ref="F24:H24"/>
  </mergeCells>
  <conditionalFormatting sqref="B41:C41 F41">
    <cfRule type="containsText" dxfId="86" priority="16" operator="containsText" text="&quot;&quot;">
      <formula>NOT(ISERROR(SEARCH("""""",B41)))</formula>
    </cfRule>
  </conditionalFormatting>
  <conditionalFormatting sqref="B41">
    <cfRule type="containsText" dxfId="85" priority="17" operator="containsText" text="&quot;&quot;">
      <formula>NOT(ISERROR(SEARCH("""""",B41)))</formula>
    </cfRule>
  </conditionalFormatting>
  <conditionalFormatting sqref="H42 B42:C42 F42">
    <cfRule type="containsText" dxfId="84" priority="6" operator="containsText" text="&quot;&quot;">
      <formula>NOT(ISERROR(SEARCH("""""",B42)))</formula>
    </cfRule>
  </conditionalFormatting>
  <conditionalFormatting sqref="H42">
    <cfRule type="containsText" dxfId="83" priority="5" operator="containsText" text="&quot;&quot;">
      <formula>NOT(ISERROR(SEARCH("""""",H42)))</formula>
    </cfRule>
  </conditionalFormatting>
  <conditionalFormatting sqref="H42">
    <cfRule type="containsText" dxfId="82" priority="4" operator="containsText" text="&quot;&quot;">
      <formula>NOT(ISERROR(SEARCH("""""",H42)))</formula>
    </cfRule>
  </conditionalFormatting>
  <conditionalFormatting sqref="H42">
    <cfRule type="containsText" dxfId="81" priority="3" operator="containsText" text="&quot;&quot;">
      <formula>NOT(ISERROR(SEARCH("""""",H42)))</formula>
    </cfRule>
  </conditionalFormatting>
  <conditionalFormatting sqref="H42">
    <cfRule type="containsText" dxfId="80" priority="2" operator="containsText" text="&quot;&quot;">
      <formula>NOT(ISERROR(SEARCH("""""",H42)))</formula>
    </cfRule>
  </conditionalFormatting>
  <conditionalFormatting sqref="H42">
    <cfRule type="containsText" dxfId="79" priority="1"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17.xml><?xml version="1.0" encoding="utf-8"?>
<worksheet xmlns="http://schemas.openxmlformats.org/spreadsheetml/2006/main" xmlns:r="http://schemas.openxmlformats.org/officeDocument/2006/relationships">
  <sheetPr>
    <tabColor rgb="FF92D050"/>
  </sheetPr>
  <dimension ref="B1:L40"/>
  <sheetViews>
    <sheetView showGridLines="0" showRowColHeaders="0" view="pageBreakPreview" zoomScaleNormal="55" zoomScaleSheetLayoutView="100" workbookViewId="0">
      <selection activeCell="B20" sqref="B20:D23"/>
    </sheetView>
  </sheetViews>
  <sheetFormatPr baseColWidth="10" defaultRowHeight="13.5"/>
  <cols>
    <col min="1" max="1" width="4.140625" style="341" customWidth="1"/>
    <col min="2" max="2" width="22.140625" style="246" customWidth="1"/>
    <col min="3" max="3" width="15.7109375" style="341" customWidth="1"/>
    <col min="4" max="4" width="24.4257812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35" t="str">
        <f>[1]Echéancier!C22</f>
        <v>Action C 11 -  Stop-Pub</v>
      </c>
      <c r="E3" s="1036"/>
      <c r="F3" s="1036"/>
      <c r="G3" s="1036"/>
      <c r="H3" s="1037"/>
      <c r="I3" s="340"/>
    </row>
    <row r="4" spans="2:12" ht="24" customHeight="1">
      <c r="B4" s="345"/>
      <c r="C4" s="346"/>
      <c r="D4" s="345"/>
      <c r="E4" s="346"/>
      <c r="F4" s="345"/>
      <c r="G4" s="346"/>
      <c r="H4" s="347"/>
      <c r="I4" s="340"/>
    </row>
    <row r="5" spans="2:12" ht="18.75" customHeight="1">
      <c r="B5" s="376" t="s">
        <v>292</v>
      </c>
      <c r="C5" s="895" t="s">
        <v>550</v>
      </c>
      <c r="D5" s="896"/>
      <c r="E5" s="897"/>
      <c r="F5" s="320"/>
      <c r="G5" s="320"/>
      <c r="H5" s="320"/>
      <c r="I5" s="340"/>
      <c r="L5" s="341">
        <v>1</v>
      </c>
    </row>
    <row r="6" spans="2:12" ht="25.5" customHeight="1">
      <c r="B6" s="376" t="s">
        <v>293</v>
      </c>
      <c r="C6" s="898" t="s">
        <v>377</v>
      </c>
      <c r="D6" s="899"/>
      <c r="E6" s="900"/>
      <c r="F6" s="320"/>
      <c r="G6" s="320"/>
      <c r="H6" s="320"/>
      <c r="I6" s="340"/>
      <c r="L6" s="341">
        <v>2</v>
      </c>
    </row>
    <row r="7" spans="2:12" ht="30.75" customHeight="1">
      <c r="B7" s="376" t="s">
        <v>202</v>
      </c>
      <c r="C7" s="898" t="str">
        <f>[1]Echéancier!B20</f>
        <v>C-2- Autres actions : opération sacs de caisse, stop-pub, gaspillage alimentaire,…</v>
      </c>
      <c r="D7" s="899"/>
      <c r="E7" s="900"/>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c r="B10" s="901" t="s">
        <v>670</v>
      </c>
      <c r="C10" s="901"/>
      <c r="D10" s="901"/>
      <c r="E10" s="901"/>
      <c r="F10" s="901"/>
      <c r="G10" s="901"/>
      <c r="H10" s="901"/>
      <c r="I10" s="340"/>
    </row>
    <row r="11" spans="2:12">
      <c r="B11" s="901"/>
      <c r="C11" s="901"/>
      <c r="D11" s="901"/>
      <c r="E11" s="901"/>
      <c r="F11" s="901"/>
      <c r="G11" s="901"/>
      <c r="H11" s="901"/>
      <c r="I11" s="340"/>
    </row>
    <row r="12" spans="2:12" ht="31.5" customHeight="1">
      <c r="B12" s="901"/>
      <c r="C12" s="901"/>
      <c r="D12" s="901"/>
      <c r="E12" s="901"/>
      <c r="F12" s="901"/>
      <c r="G12" s="901"/>
      <c r="H12" s="901"/>
      <c r="I12" s="340"/>
    </row>
    <row r="13" spans="2:12">
      <c r="B13" s="354"/>
      <c r="C13" s="354"/>
      <c r="D13" s="355"/>
      <c r="E13" s="354"/>
      <c r="F13" s="354"/>
      <c r="G13" s="354"/>
      <c r="H13" s="356"/>
      <c r="I13" s="340"/>
    </row>
    <row r="14" spans="2:12" ht="23.25" customHeight="1">
      <c r="B14" s="351" t="s">
        <v>295</v>
      </c>
      <c r="C14" s="352"/>
      <c r="D14" s="352"/>
      <c r="E14" s="352"/>
      <c r="F14" s="352"/>
      <c r="G14" s="352"/>
      <c r="H14" s="353"/>
      <c r="I14" s="340"/>
      <c r="L14" s="341">
        <v>6</v>
      </c>
    </row>
    <row r="15" spans="2:12" ht="27.75" customHeight="1">
      <c r="B15" s="885" t="s">
        <v>531</v>
      </c>
      <c r="C15" s="886"/>
      <c r="D15" s="886"/>
      <c r="E15" s="886"/>
      <c r="F15" s="886"/>
      <c r="G15" s="886"/>
      <c r="H15" s="886"/>
      <c r="I15" s="340"/>
    </row>
    <row r="16" spans="2:12" ht="16.5" customHeight="1">
      <c r="B16" s="886"/>
      <c r="C16" s="886"/>
      <c r="D16" s="886"/>
      <c r="E16" s="886"/>
      <c r="F16" s="886"/>
      <c r="G16" s="886"/>
      <c r="H16" s="886"/>
      <c r="I16" s="340"/>
    </row>
    <row r="17" spans="2:12">
      <c r="B17" s="886"/>
      <c r="C17" s="886"/>
      <c r="D17" s="886"/>
      <c r="E17" s="886"/>
      <c r="F17" s="886"/>
      <c r="G17" s="886"/>
      <c r="H17" s="886"/>
      <c r="I17" s="340"/>
    </row>
    <row r="18" spans="2:12" ht="23.25" customHeight="1">
      <c r="B18" s="351" t="s">
        <v>296</v>
      </c>
      <c r="C18" s="352"/>
      <c r="D18" s="352"/>
      <c r="E18" s="352"/>
      <c r="F18" s="352"/>
      <c r="G18" s="352"/>
      <c r="H18" s="353"/>
      <c r="I18" s="340"/>
      <c r="L18" s="341">
        <v>6</v>
      </c>
    </row>
    <row r="19" spans="2:12" s="361" customFormat="1" ht="11.25" customHeight="1">
      <c r="B19" s="357"/>
      <c r="C19" s="358"/>
      <c r="D19" s="358"/>
      <c r="E19" s="358"/>
      <c r="F19" s="358"/>
      <c r="G19" s="358"/>
      <c r="H19" s="359"/>
      <c r="I19" s="360"/>
      <c r="L19" s="341">
        <v>7</v>
      </c>
    </row>
    <row r="20" spans="2:12" ht="27.75" customHeight="1">
      <c r="B20" s="903" t="s">
        <v>590</v>
      </c>
      <c r="C20" s="904"/>
      <c r="D20" s="905"/>
      <c r="E20" s="321">
        <v>2018</v>
      </c>
      <c r="F20" s="912"/>
      <c r="G20" s="913"/>
      <c r="H20" s="914"/>
      <c r="I20" s="362"/>
      <c r="L20" s="341">
        <v>8</v>
      </c>
    </row>
    <row r="21" spans="2:12" ht="43.5" customHeight="1">
      <c r="B21" s="906"/>
      <c r="C21" s="907"/>
      <c r="D21" s="908"/>
      <c r="E21" s="322">
        <v>2019</v>
      </c>
      <c r="F21" s="887" t="s">
        <v>551</v>
      </c>
      <c r="G21" s="888"/>
      <c r="H21" s="889"/>
      <c r="I21" s="340"/>
      <c r="L21" s="341">
        <v>9</v>
      </c>
    </row>
    <row r="22" spans="2:12" s="364" customFormat="1" ht="170.25" customHeight="1">
      <c r="B22" s="906"/>
      <c r="C22" s="907"/>
      <c r="D22" s="908"/>
      <c r="E22" s="323">
        <v>2020</v>
      </c>
      <c r="F22" s="890" t="s">
        <v>671</v>
      </c>
      <c r="G22" s="891"/>
      <c r="H22" s="891"/>
      <c r="I22" s="363"/>
      <c r="K22" s="362"/>
      <c r="L22" s="341">
        <v>10</v>
      </c>
    </row>
    <row r="23" spans="2:12" ht="33" customHeight="1">
      <c r="B23" s="906"/>
      <c r="C23" s="907"/>
      <c r="D23" s="908"/>
      <c r="E23" s="713" t="s">
        <v>572</v>
      </c>
      <c r="F23" s="915" t="s">
        <v>378</v>
      </c>
      <c r="G23" s="916"/>
      <c r="H23" s="917"/>
      <c r="I23" s="340"/>
      <c r="K23" s="362"/>
      <c r="L23" s="341">
        <v>11</v>
      </c>
    </row>
    <row r="24" spans="2:12" ht="9.75" customHeight="1">
      <c r="B24" s="348"/>
      <c r="C24" s="348"/>
      <c r="D24" s="348"/>
      <c r="E24" s="348"/>
      <c r="F24" s="348"/>
      <c r="G24" s="348"/>
      <c r="H24" s="350"/>
      <c r="I24" s="340"/>
      <c r="L24" s="341">
        <v>13</v>
      </c>
    </row>
    <row r="25" spans="2:12" ht="24.75" customHeight="1">
      <c r="B25" s="351" t="s">
        <v>297</v>
      </c>
      <c r="C25" s="352"/>
      <c r="D25" s="352"/>
      <c r="E25" s="352"/>
      <c r="F25" s="352"/>
      <c r="G25" s="352"/>
      <c r="H25" s="353"/>
      <c r="I25" s="340"/>
      <c r="L25" s="341">
        <v>14</v>
      </c>
    </row>
    <row r="26" spans="2:12" ht="12.75" hidden="1" customHeight="1">
      <c r="B26" s="365"/>
      <c r="C26" s="366"/>
      <c r="D26" s="366"/>
      <c r="E26" s="366"/>
      <c r="F26" s="366"/>
      <c r="G26" s="366"/>
      <c r="H26" s="367"/>
      <c r="I26" s="340"/>
    </row>
    <row r="27" spans="2:12" s="369" customFormat="1" ht="86.25" customHeight="1">
      <c r="B27" s="902" t="s">
        <v>591</v>
      </c>
      <c r="C27" s="902"/>
      <c r="D27" s="902"/>
      <c r="E27" s="902"/>
      <c r="F27" s="902"/>
      <c r="G27" s="902"/>
      <c r="H27" s="902"/>
      <c r="I27" s="683" t="s">
        <v>545</v>
      </c>
      <c r="L27" s="369">
        <v>15</v>
      </c>
    </row>
    <row r="28" spans="2:12" ht="15.75" hidden="1" customHeight="1">
      <c r="B28" s="902"/>
      <c r="C28" s="902"/>
      <c r="D28" s="902"/>
      <c r="E28" s="902"/>
      <c r="F28" s="902"/>
      <c r="G28" s="902"/>
      <c r="H28" s="902"/>
      <c r="I28" s="340"/>
      <c r="L28" s="341">
        <v>16</v>
      </c>
    </row>
    <row r="29" spans="2:12" ht="5.25" customHeight="1">
      <c r="B29" s="877"/>
      <c r="C29" s="877"/>
      <c r="D29" s="877"/>
      <c r="E29" s="877"/>
      <c r="F29" s="877"/>
      <c r="G29" s="877"/>
      <c r="H29" s="877"/>
    </row>
    <row r="30" spans="2:12" ht="25.5" customHeight="1">
      <c r="B30" s="351" t="s">
        <v>298</v>
      </c>
      <c r="C30" s="352"/>
      <c r="D30" s="352"/>
      <c r="E30" s="352"/>
      <c r="F30" s="352"/>
      <c r="G30" s="352"/>
      <c r="H30" s="353"/>
    </row>
    <row r="31" spans="2:12" ht="7.5" customHeight="1">
      <c r="B31" s="328"/>
      <c r="C31" s="329"/>
      <c r="D31" s="329"/>
      <c r="E31" s="329"/>
      <c r="F31" s="329"/>
      <c r="G31" s="329"/>
      <c r="H31" s="370"/>
    </row>
    <row r="32" spans="2:12" ht="27.75" customHeight="1">
      <c r="B32" s="882" t="s">
        <v>245</v>
      </c>
      <c r="C32" s="324" t="s">
        <v>203</v>
      </c>
      <c r="D32" s="878" t="s">
        <v>401</v>
      </c>
      <c r="E32" s="878"/>
      <c r="F32" s="878"/>
      <c r="G32" s="325" t="s">
        <v>204</v>
      </c>
      <c r="H32" s="385" t="s">
        <v>372</v>
      </c>
      <c r="I32" s="371"/>
      <c r="J32" s="371"/>
    </row>
    <row r="33" spans="2:9" ht="16.5" customHeight="1">
      <c r="B33" s="883"/>
      <c r="C33" s="333" t="s">
        <v>205</v>
      </c>
      <c r="D33" s="334" t="s">
        <v>266</v>
      </c>
      <c r="E33" s="334" t="s">
        <v>267</v>
      </c>
      <c r="F33" s="334" t="s">
        <v>268</v>
      </c>
      <c r="G33" s="334" t="s">
        <v>269</v>
      </c>
      <c r="H33" s="334" t="s">
        <v>270</v>
      </c>
    </row>
    <row r="34" spans="2:9" ht="16.5" customHeight="1">
      <c r="B34" s="883"/>
      <c r="C34" s="326" t="s">
        <v>206</v>
      </c>
      <c r="D34" s="327"/>
      <c r="E34" s="327"/>
      <c r="F34" s="327">
        <v>6</v>
      </c>
      <c r="G34" s="327">
        <v>15</v>
      </c>
      <c r="H34" s="327">
        <v>30</v>
      </c>
    </row>
    <row r="35" spans="2:9" ht="9" customHeight="1">
      <c r="B35" s="883"/>
      <c r="C35" s="328"/>
      <c r="D35" s="329"/>
      <c r="E35" s="329"/>
      <c r="F35" s="329"/>
      <c r="G35" s="329"/>
      <c r="H35" s="329"/>
    </row>
    <row r="36" spans="2:9" ht="30" customHeight="1">
      <c r="B36" s="883"/>
      <c r="C36" s="324" t="s">
        <v>203</v>
      </c>
      <c r="D36" s="1006" t="s">
        <v>532</v>
      </c>
      <c r="E36" s="1007"/>
      <c r="F36" s="1008"/>
      <c r="G36" s="325" t="s">
        <v>204</v>
      </c>
      <c r="H36" s="381" t="s">
        <v>379</v>
      </c>
      <c r="I36" s="372"/>
    </row>
    <row r="37" spans="2:9" ht="16.5" customHeight="1">
      <c r="B37" s="883"/>
      <c r="C37" s="333" t="s">
        <v>205</v>
      </c>
      <c r="D37" s="334" t="s">
        <v>266</v>
      </c>
      <c r="E37" s="334" t="s">
        <v>267</v>
      </c>
      <c r="F37" s="334" t="s">
        <v>268</v>
      </c>
      <c r="G37" s="334" t="s">
        <v>269</v>
      </c>
      <c r="H37" s="334" t="s">
        <v>270</v>
      </c>
    </row>
    <row r="38" spans="2:9" ht="16.5" customHeight="1">
      <c r="B38" s="883"/>
      <c r="C38" s="326" t="s">
        <v>206</v>
      </c>
      <c r="D38" s="331"/>
      <c r="E38" s="332"/>
      <c r="F38" s="332"/>
      <c r="G38" s="332">
        <v>21</v>
      </c>
      <c r="H38" s="327">
        <v>43</v>
      </c>
    </row>
    <row r="39" spans="2:9" ht="20.25" customHeight="1" thickBot="1">
      <c r="B39" s="879"/>
      <c r="C39" s="880"/>
      <c r="D39" s="880"/>
      <c r="E39" s="880"/>
      <c r="F39" s="880"/>
      <c r="G39" s="880"/>
      <c r="H39" s="881"/>
    </row>
    <row r="40" spans="2:9" ht="14.25" thickBot="1">
      <c r="B40" s="441" t="str">
        <f>D3</f>
        <v>Action C 11 -  Stop-Pub</v>
      </c>
      <c r="C40" s="442"/>
      <c r="D40" s="443"/>
      <c r="E40" s="443"/>
      <c r="F40" s="427"/>
      <c r="G40" s="428" t="s">
        <v>209</v>
      </c>
      <c r="H40" s="375">
        <v>42879</v>
      </c>
    </row>
  </sheetData>
  <sheetProtection password="F773" sheet="1" objects="1" scenarios="1" selectLockedCells="1" selectUnlockedCells="1"/>
  <mergeCells count="18">
    <mergeCell ref="B39:H39"/>
    <mergeCell ref="B27:H28"/>
    <mergeCell ref="B29:H29"/>
    <mergeCell ref="B32:B38"/>
    <mergeCell ref="D32:F32"/>
    <mergeCell ref="D36:F36"/>
    <mergeCell ref="F22:H22"/>
    <mergeCell ref="F23:H23"/>
    <mergeCell ref="B20:D23"/>
    <mergeCell ref="F20:H20"/>
    <mergeCell ref="F21:H21"/>
    <mergeCell ref="B10:H12"/>
    <mergeCell ref="B15:H17"/>
    <mergeCell ref="C1:G1"/>
    <mergeCell ref="D3:H3"/>
    <mergeCell ref="C5:E5"/>
    <mergeCell ref="C6:E6"/>
    <mergeCell ref="C7:E7"/>
  </mergeCells>
  <conditionalFormatting sqref="B39:C39 F39">
    <cfRule type="containsText" dxfId="78" priority="16" operator="containsText" text="&quot;&quot;">
      <formula>NOT(ISERROR(SEARCH("""""",B39)))</formula>
    </cfRule>
  </conditionalFormatting>
  <conditionalFormatting sqref="B39">
    <cfRule type="containsText" dxfId="77" priority="14" operator="containsText" text="&quot;&quot;">
      <formula>NOT(ISERROR(SEARCH("""""",B39)))</formula>
    </cfRule>
  </conditionalFormatting>
  <conditionalFormatting sqref="B39">
    <cfRule type="containsText" dxfId="76" priority="13" operator="containsText" text="&quot;&quot;">
      <formula>NOT(ISERROR(SEARCH("""""",B39)))</formula>
    </cfRule>
  </conditionalFormatting>
  <conditionalFormatting sqref="H40 B40:C40 F40">
    <cfRule type="containsText" dxfId="75" priority="6" operator="containsText" text="&quot;&quot;">
      <formula>NOT(ISERROR(SEARCH("""""",B40)))</formula>
    </cfRule>
  </conditionalFormatting>
  <conditionalFormatting sqref="H40">
    <cfRule type="containsText" dxfId="74" priority="5" operator="containsText" text="&quot;&quot;">
      <formula>NOT(ISERROR(SEARCH("""""",H40)))</formula>
    </cfRule>
  </conditionalFormatting>
  <conditionalFormatting sqref="H40">
    <cfRule type="containsText" dxfId="73" priority="4" operator="containsText" text="&quot;&quot;">
      <formula>NOT(ISERROR(SEARCH("""""",H40)))</formula>
    </cfRule>
  </conditionalFormatting>
  <conditionalFormatting sqref="H40">
    <cfRule type="containsText" dxfId="72" priority="3" operator="containsText" text="&quot;&quot;">
      <formula>NOT(ISERROR(SEARCH("""""",H40)))</formula>
    </cfRule>
  </conditionalFormatting>
  <conditionalFormatting sqref="H40">
    <cfRule type="containsText" dxfId="71" priority="2" operator="containsText" text="&quot;&quot;">
      <formula>NOT(ISERROR(SEARCH("""""",H40)))</formula>
    </cfRule>
  </conditionalFormatting>
  <conditionalFormatting sqref="H40">
    <cfRule type="containsText" dxfId="70" priority="1" operator="containsText" text="&quot;&quot;">
      <formula>NOT(ISERROR(SEARCH("""""",H40)))</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18.xml><?xml version="1.0" encoding="utf-8"?>
<worksheet xmlns="http://schemas.openxmlformats.org/spreadsheetml/2006/main" xmlns:r="http://schemas.openxmlformats.org/officeDocument/2006/relationships">
  <sheetPr>
    <tabColor theme="9" tint="-0.249977111117893"/>
  </sheetPr>
  <dimension ref="B1:L42"/>
  <sheetViews>
    <sheetView showGridLines="0" showRowColHeaders="0" view="pageBreakPreview" zoomScaleNormal="55" zoomScaleSheetLayoutView="100" workbookViewId="0">
      <selection activeCell="F24" sqref="F24:H24"/>
    </sheetView>
  </sheetViews>
  <sheetFormatPr baseColWidth="10" defaultRowHeight="13.5"/>
  <cols>
    <col min="1" max="1" width="4.140625" style="341" customWidth="1"/>
    <col min="2" max="2" width="22.140625" style="246" customWidth="1"/>
    <col min="3" max="3" width="15.7109375" style="341" customWidth="1"/>
    <col min="4" max="4" width="24.28515625" style="341" customWidth="1"/>
    <col min="5" max="5" width="14"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39" t="str">
        <f>[1]Echéancier!C26</f>
        <v>Action D 12 - Réemploi, réparation</v>
      </c>
      <c r="E3" s="1040"/>
      <c r="F3" s="1040"/>
      <c r="G3" s="1040"/>
      <c r="H3" s="1041"/>
      <c r="I3" s="340"/>
    </row>
    <row r="4" spans="2:12" ht="24" customHeight="1">
      <c r="B4" s="345"/>
      <c r="C4" s="346"/>
      <c r="D4" s="345"/>
      <c r="E4" s="346"/>
      <c r="F4" s="345"/>
      <c r="G4" s="346"/>
      <c r="H4" s="347"/>
      <c r="I4" s="340"/>
    </row>
    <row r="5" spans="2:12" ht="18.75" customHeight="1">
      <c r="B5" s="376" t="s">
        <v>292</v>
      </c>
      <c r="C5" s="895" t="s">
        <v>353</v>
      </c>
      <c r="D5" s="896"/>
      <c r="E5" s="897"/>
      <c r="F5" s="320"/>
      <c r="G5" s="320"/>
      <c r="H5" s="320"/>
      <c r="I5" s="340"/>
      <c r="L5" s="341">
        <v>1</v>
      </c>
    </row>
    <row r="6" spans="2:12" ht="21.75" customHeight="1">
      <c r="B6" s="376" t="s">
        <v>293</v>
      </c>
      <c r="C6" s="898" t="s">
        <v>546</v>
      </c>
      <c r="D6" s="899"/>
      <c r="E6" s="900"/>
      <c r="F6" s="320"/>
      <c r="G6" s="320"/>
      <c r="H6" s="320"/>
      <c r="I6" s="340"/>
      <c r="L6" s="341">
        <v>2</v>
      </c>
    </row>
    <row r="7" spans="2:12" ht="18.75" customHeight="1">
      <c r="B7" s="376" t="s">
        <v>202</v>
      </c>
      <c r="C7" s="162" t="str">
        <f>[1]Echéancier!B16</f>
        <v>C-1- Prévention et gestion de proximité des biodéchets</v>
      </c>
      <c r="D7" s="162"/>
      <c r="E7" s="162"/>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ht="24.75" customHeight="1">
      <c r="B10" s="1042" t="s">
        <v>624</v>
      </c>
      <c r="C10" s="1002"/>
      <c r="D10" s="1002"/>
      <c r="E10" s="1002"/>
      <c r="F10" s="1002"/>
      <c r="G10" s="1002"/>
      <c r="H10" s="1002"/>
      <c r="I10" s="340"/>
    </row>
    <row r="11" spans="2:12" ht="24.75" customHeight="1">
      <c r="B11" s="1002"/>
      <c r="C11" s="1002"/>
      <c r="D11" s="1002"/>
      <c r="E11" s="1002"/>
      <c r="F11" s="1002"/>
      <c r="G11" s="1002"/>
      <c r="H11" s="1002"/>
      <c r="I11" s="340"/>
    </row>
    <row r="12" spans="2:12">
      <c r="B12" s="354"/>
      <c r="C12" s="354"/>
      <c r="D12" s="355"/>
      <c r="E12" s="354"/>
      <c r="F12" s="354"/>
      <c r="G12" s="354"/>
      <c r="H12" s="356"/>
      <c r="I12" s="340"/>
    </row>
    <row r="13" spans="2:12" ht="23.25" customHeight="1">
      <c r="B13" s="351" t="s">
        <v>295</v>
      </c>
      <c r="C13" s="352"/>
      <c r="D13" s="352"/>
      <c r="E13" s="352"/>
      <c r="F13" s="352"/>
      <c r="G13" s="352"/>
      <c r="H13" s="353"/>
      <c r="I13" s="340"/>
      <c r="L13" s="341">
        <v>6</v>
      </c>
    </row>
    <row r="14" spans="2:12" ht="27.75" customHeight="1">
      <c r="B14" s="1038" t="s">
        <v>592</v>
      </c>
      <c r="C14" s="886"/>
      <c r="D14" s="886"/>
      <c r="E14" s="886"/>
      <c r="F14" s="886"/>
      <c r="G14" s="886"/>
      <c r="H14" s="886"/>
      <c r="I14" s="340"/>
    </row>
    <row r="15" spans="2:12" ht="42" customHeight="1">
      <c r="B15" s="886"/>
      <c r="C15" s="886"/>
      <c r="D15" s="886"/>
      <c r="E15" s="886"/>
      <c r="F15" s="886"/>
      <c r="G15" s="886"/>
      <c r="H15" s="886"/>
      <c r="I15" s="340"/>
    </row>
    <row r="16" spans="2:12" ht="27" customHeight="1">
      <c r="B16" s="886"/>
      <c r="C16" s="886"/>
      <c r="D16" s="886"/>
      <c r="E16" s="886"/>
      <c r="F16" s="886"/>
      <c r="G16" s="886"/>
      <c r="H16" s="886"/>
      <c r="I16" s="340"/>
    </row>
    <row r="17" spans="2:12" hidden="1">
      <c r="B17" s="886"/>
      <c r="C17" s="886"/>
      <c r="D17" s="886"/>
      <c r="E17" s="886"/>
      <c r="F17" s="886"/>
      <c r="G17" s="886"/>
      <c r="H17" s="886"/>
      <c r="I17" s="340"/>
    </row>
    <row r="18" spans="2:12" ht="39" customHeight="1">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s="361" customFormat="1" ht="11.25" customHeight="1">
      <c r="B20" s="357"/>
      <c r="C20" s="358"/>
      <c r="D20" s="358"/>
      <c r="E20" s="358"/>
      <c r="F20" s="358"/>
      <c r="G20" s="358"/>
      <c r="H20" s="359"/>
      <c r="I20" s="360"/>
      <c r="L20" s="341">
        <v>7</v>
      </c>
    </row>
    <row r="21" spans="2:12" ht="17.25" customHeight="1">
      <c r="B21" s="1043" t="s">
        <v>672</v>
      </c>
      <c r="C21" s="904"/>
      <c r="D21" s="905"/>
      <c r="E21" s="321">
        <v>2018</v>
      </c>
      <c r="F21" s="912"/>
      <c r="G21" s="913"/>
      <c r="H21" s="914"/>
      <c r="I21" s="362"/>
      <c r="L21" s="341">
        <v>8</v>
      </c>
    </row>
    <row r="22" spans="2:12" ht="18.75" customHeight="1">
      <c r="B22" s="906"/>
      <c r="C22" s="907"/>
      <c r="D22" s="908"/>
      <c r="E22" s="322">
        <v>2019</v>
      </c>
      <c r="F22" s="887"/>
      <c r="G22" s="888"/>
      <c r="H22" s="889"/>
      <c r="I22" s="340"/>
      <c r="L22" s="341">
        <v>9</v>
      </c>
    </row>
    <row r="23" spans="2:12" s="364" customFormat="1" ht="141" customHeight="1">
      <c r="B23" s="906"/>
      <c r="C23" s="907"/>
      <c r="D23" s="908"/>
      <c r="E23" s="323">
        <v>2020</v>
      </c>
      <c r="F23" s="1044" t="s">
        <v>674</v>
      </c>
      <c r="G23" s="1045"/>
      <c r="H23" s="1045"/>
      <c r="I23" s="363"/>
      <c r="K23" s="362"/>
      <c r="L23" s="341">
        <v>10</v>
      </c>
    </row>
    <row r="24" spans="2:12" ht="55.5" customHeight="1">
      <c r="B24" s="906"/>
      <c r="C24" s="907"/>
      <c r="D24" s="908"/>
      <c r="E24" s="311">
        <v>2021</v>
      </c>
      <c r="F24" s="1046" t="s">
        <v>396</v>
      </c>
      <c r="G24" s="1047"/>
      <c r="H24" s="1048"/>
      <c r="I24" s="340"/>
      <c r="K24" s="362"/>
      <c r="L24" s="341">
        <v>11</v>
      </c>
    </row>
    <row r="25" spans="2:12" ht="67.5" customHeight="1">
      <c r="B25" s="909"/>
      <c r="C25" s="910"/>
      <c r="D25" s="911"/>
      <c r="E25" s="715" t="s">
        <v>593</v>
      </c>
      <c r="F25" s="1049" t="s">
        <v>673</v>
      </c>
      <c r="G25" s="1050"/>
      <c r="H25" s="1051"/>
      <c r="I25" s="340"/>
      <c r="L25" s="341">
        <v>12</v>
      </c>
    </row>
    <row r="26" spans="2:12" ht="9.75" customHeight="1">
      <c r="B26" s="348"/>
      <c r="C26" s="348"/>
      <c r="D26" s="348"/>
      <c r="E26" s="348"/>
      <c r="F26" s="348"/>
      <c r="G26" s="348"/>
      <c r="H26" s="350"/>
      <c r="I26" s="340"/>
      <c r="L26" s="341">
        <v>13</v>
      </c>
    </row>
    <row r="27" spans="2:12" ht="24.75" customHeight="1">
      <c r="B27" s="351" t="s">
        <v>297</v>
      </c>
      <c r="C27" s="352"/>
      <c r="D27" s="352"/>
      <c r="E27" s="352"/>
      <c r="F27" s="352"/>
      <c r="G27" s="352"/>
      <c r="H27" s="353"/>
      <c r="I27" s="340"/>
      <c r="L27" s="341">
        <v>14</v>
      </c>
    </row>
    <row r="28" spans="2:12" ht="12.75" hidden="1" customHeight="1">
      <c r="B28" s="365"/>
      <c r="C28" s="366"/>
      <c r="D28" s="366"/>
      <c r="E28" s="366"/>
      <c r="F28" s="366"/>
      <c r="G28" s="366"/>
      <c r="H28" s="367"/>
      <c r="I28" s="340"/>
    </row>
    <row r="29" spans="2:12" s="369" customFormat="1" ht="22.5" customHeight="1">
      <c r="B29" s="902" t="s">
        <v>594</v>
      </c>
      <c r="C29" s="902"/>
      <c r="D29" s="902"/>
      <c r="E29" s="902"/>
      <c r="F29" s="902"/>
      <c r="G29" s="902"/>
      <c r="H29" s="902"/>
      <c r="I29" s="368"/>
      <c r="L29" s="369">
        <v>15</v>
      </c>
    </row>
    <row r="30" spans="2:12" ht="34.5" customHeight="1">
      <c r="B30" s="902"/>
      <c r="C30" s="902"/>
      <c r="D30" s="902"/>
      <c r="E30" s="902"/>
      <c r="F30" s="902"/>
      <c r="G30" s="902"/>
      <c r="H30" s="902"/>
      <c r="I30" s="340"/>
      <c r="L30" s="341">
        <v>16</v>
      </c>
    </row>
    <row r="31" spans="2:12" ht="5.25" customHeight="1">
      <c r="B31" s="877"/>
      <c r="C31" s="877"/>
      <c r="D31" s="877"/>
      <c r="E31" s="877"/>
      <c r="F31" s="877"/>
      <c r="G31" s="877"/>
      <c r="H31" s="877"/>
    </row>
    <row r="32" spans="2:12" ht="25.5" customHeight="1">
      <c r="B32" s="351" t="s">
        <v>298</v>
      </c>
      <c r="C32" s="352"/>
      <c r="D32" s="352"/>
      <c r="E32" s="352"/>
      <c r="F32" s="352"/>
      <c r="G32" s="352"/>
      <c r="H32" s="353"/>
    </row>
    <row r="33" spans="2:10" ht="7.5" customHeight="1">
      <c r="B33" s="328"/>
      <c r="C33" s="329"/>
      <c r="D33" s="329"/>
      <c r="E33" s="329"/>
      <c r="F33" s="329"/>
      <c r="G33" s="329"/>
      <c r="H33" s="370"/>
    </row>
    <row r="34" spans="2:10" ht="27.75" customHeight="1">
      <c r="B34" s="882" t="s">
        <v>245</v>
      </c>
      <c r="C34" s="324" t="s">
        <v>203</v>
      </c>
      <c r="D34" s="878" t="s">
        <v>380</v>
      </c>
      <c r="E34" s="878"/>
      <c r="F34" s="878"/>
      <c r="G34" s="325" t="s">
        <v>204</v>
      </c>
      <c r="H34" s="381" t="s">
        <v>372</v>
      </c>
      <c r="I34" s="371"/>
      <c r="J34" s="371"/>
    </row>
    <row r="35" spans="2:10" ht="16.5" customHeight="1">
      <c r="B35" s="883"/>
      <c r="C35" s="333" t="s">
        <v>205</v>
      </c>
      <c r="D35" s="334" t="s">
        <v>266</v>
      </c>
      <c r="E35" s="334" t="s">
        <v>267</v>
      </c>
      <c r="F35" s="334" t="s">
        <v>268</v>
      </c>
      <c r="G35" s="334" t="s">
        <v>269</v>
      </c>
      <c r="H35" s="334" t="s">
        <v>270</v>
      </c>
    </row>
    <row r="36" spans="2:10" ht="16.5" customHeight="1">
      <c r="B36" s="883"/>
      <c r="C36" s="326" t="s">
        <v>206</v>
      </c>
      <c r="D36" s="327"/>
      <c r="E36" s="327"/>
      <c r="F36" s="327"/>
      <c r="G36" s="327">
        <v>20</v>
      </c>
      <c r="H36" s="327">
        <v>30</v>
      </c>
    </row>
    <row r="37" spans="2:10" ht="9" customHeight="1">
      <c r="B37" s="883"/>
      <c r="C37" s="328"/>
      <c r="D37" s="329"/>
      <c r="E37" s="329"/>
      <c r="F37" s="329"/>
      <c r="G37" s="329"/>
      <c r="H37" s="329"/>
    </row>
    <row r="38" spans="2:10" ht="30" customHeight="1">
      <c r="B38" s="883"/>
      <c r="C38" s="324" t="s">
        <v>203</v>
      </c>
      <c r="D38" s="1006" t="s">
        <v>533</v>
      </c>
      <c r="E38" s="1007"/>
      <c r="F38" s="1008"/>
      <c r="G38" s="325" t="s">
        <v>204</v>
      </c>
      <c r="H38" s="381" t="s">
        <v>372</v>
      </c>
      <c r="I38" s="372"/>
    </row>
    <row r="39" spans="2:10" ht="16.5" customHeight="1">
      <c r="B39" s="883"/>
      <c r="C39" s="333" t="s">
        <v>205</v>
      </c>
      <c r="D39" s="334" t="s">
        <v>266</v>
      </c>
      <c r="E39" s="334" t="s">
        <v>267</v>
      </c>
      <c r="F39" s="334" t="s">
        <v>268</v>
      </c>
      <c r="G39" s="334" t="s">
        <v>269</v>
      </c>
      <c r="H39" s="334" t="s">
        <v>270</v>
      </c>
    </row>
    <row r="40" spans="2:10" ht="16.5" customHeight="1">
      <c r="B40" s="883"/>
      <c r="C40" s="326" t="s">
        <v>206</v>
      </c>
      <c r="D40" s="331"/>
      <c r="E40" s="332"/>
      <c r="F40" s="332">
        <v>4</v>
      </c>
      <c r="G40" s="332">
        <v>8</v>
      </c>
      <c r="H40" s="332">
        <v>12</v>
      </c>
    </row>
    <row r="41" spans="2:10" ht="20.25" customHeight="1" thickBot="1">
      <c r="B41" s="879"/>
      <c r="C41" s="880"/>
      <c r="D41" s="880"/>
      <c r="E41" s="880"/>
      <c r="F41" s="880"/>
      <c r="G41" s="880"/>
      <c r="H41" s="881"/>
    </row>
    <row r="42" spans="2:10" ht="14.25" thickBot="1">
      <c r="B42" s="444" t="str">
        <f>D3</f>
        <v>Action D 12 - Réemploi, réparation</v>
      </c>
      <c r="C42" s="445"/>
      <c r="D42" s="446"/>
      <c r="E42" s="446"/>
      <c r="F42" s="427"/>
      <c r="G42" s="428" t="s">
        <v>209</v>
      </c>
      <c r="H42" s="375">
        <v>42879</v>
      </c>
    </row>
  </sheetData>
  <sheetProtection password="F773" sheet="1" objects="1" scenarios="1" selectLockedCells="1" selectUnlockedCells="1"/>
  <mergeCells count="18">
    <mergeCell ref="B41:H41"/>
    <mergeCell ref="B21:D25"/>
    <mergeCell ref="F21:H21"/>
    <mergeCell ref="F22:H22"/>
    <mergeCell ref="F23:H23"/>
    <mergeCell ref="F24:H24"/>
    <mergeCell ref="F25:H25"/>
    <mergeCell ref="B29:H30"/>
    <mergeCell ref="B31:H31"/>
    <mergeCell ref="D34:F34"/>
    <mergeCell ref="B34:B40"/>
    <mergeCell ref="D38:F38"/>
    <mergeCell ref="B14:H18"/>
    <mergeCell ref="C1:G1"/>
    <mergeCell ref="D3:H3"/>
    <mergeCell ref="C5:E5"/>
    <mergeCell ref="C6:E6"/>
    <mergeCell ref="B10:H11"/>
  </mergeCells>
  <conditionalFormatting sqref="B41:C41 F41">
    <cfRule type="containsText" dxfId="69" priority="16" operator="containsText" text="&quot;&quot;">
      <formula>NOT(ISERROR(SEARCH("""""",B41)))</formula>
    </cfRule>
  </conditionalFormatting>
  <conditionalFormatting sqref="B41">
    <cfRule type="containsText" dxfId="68" priority="17" operator="containsText" text="&quot;&quot;">
      <formula>NOT(ISERROR(SEARCH("""""",B41)))</formula>
    </cfRule>
  </conditionalFormatting>
  <conditionalFormatting sqref="H42 B42:C42 F42">
    <cfRule type="containsText" dxfId="67" priority="6" operator="containsText" text="&quot;&quot;">
      <formula>NOT(ISERROR(SEARCH("""""",B42)))</formula>
    </cfRule>
  </conditionalFormatting>
  <conditionalFormatting sqref="H42">
    <cfRule type="containsText" dxfId="66" priority="5" operator="containsText" text="&quot;&quot;">
      <formula>NOT(ISERROR(SEARCH("""""",H42)))</formula>
    </cfRule>
  </conditionalFormatting>
  <conditionalFormatting sqref="H42">
    <cfRule type="containsText" dxfId="65" priority="4" operator="containsText" text="&quot;&quot;">
      <formula>NOT(ISERROR(SEARCH("""""",H42)))</formula>
    </cfRule>
  </conditionalFormatting>
  <conditionalFormatting sqref="H42">
    <cfRule type="containsText" dxfId="64" priority="3" operator="containsText" text="&quot;&quot;">
      <formula>NOT(ISERROR(SEARCH("""""",H42)))</formula>
    </cfRule>
  </conditionalFormatting>
  <conditionalFormatting sqref="H42">
    <cfRule type="containsText" dxfId="63" priority="2" operator="containsText" text="&quot;&quot;">
      <formula>NOT(ISERROR(SEARCH("""""",H42)))</formula>
    </cfRule>
  </conditionalFormatting>
  <conditionalFormatting sqref="H42">
    <cfRule type="containsText" dxfId="62" priority="1"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19.xml><?xml version="1.0" encoding="utf-8"?>
<worksheet xmlns="http://schemas.openxmlformats.org/spreadsheetml/2006/main" xmlns:r="http://schemas.openxmlformats.org/officeDocument/2006/relationships">
  <sheetPr>
    <tabColor rgb="FF0070C0"/>
  </sheetPr>
  <dimension ref="B1:L39"/>
  <sheetViews>
    <sheetView showGridLines="0" showRowColHeaders="0" topLeftCell="A4" zoomScaleSheetLayoutView="100" workbookViewId="0">
      <selection activeCell="K34" sqref="K34"/>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52" t="str">
        <f>Echéancier!B32</f>
        <v>Action E 13 -  Organiser le "manjé kochon"</v>
      </c>
      <c r="E3" s="1053"/>
      <c r="F3" s="1053"/>
      <c r="G3" s="1053"/>
      <c r="H3" s="1054"/>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390</v>
      </c>
      <c r="D6" s="896"/>
      <c r="E6" s="897"/>
      <c r="F6" s="163"/>
      <c r="G6" s="163"/>
      <c r="H6" s="163"/>
      <c r="I6" s="210"/>
      <c r="L6" s="211">
        <v>2</v>
      </c>
    </row>
    <row r="7" spans="2:12" ht="28.5" customHeight="1">
      <c r="B7" s="249" t="s">
        <v>202</v>
      </c>
      <c r="C7" s="898" t="str">
        <f>Echéancier!A31</f>
        <v>E-1- Déchets des entreprises</v>
      </c>
      <c r="D7" s="899"/>
      <c r="E7" s="900"/>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3.75" customHeight="1">
      <c r="B10" s="224"/>
      <c r="C10" s="224"/>
      <c r="D10" s="225"/>
      <c r="E10" s="224"/>
      <c r="F10" s="224"/>
      <c r="G10" s="224"/>
      <c r="H10" s="226"/>
      <c r="I10" s="210"/>
    </row>
    <row r="11" spans="2:12" ht="30.75" customHeight="1">
      <c r="B11" s="901" t="s">
        <v>675</v>
      </c>
      <c r="C11" s="901"/>
      <c r="D11" s="901"/>
      <c r="E11" s="901"/>
      <c r="F11" s="901"/>
      <c r="G11" s="901"/>
      <c r="H11" s="901"/>
      <c r="I11" s="210"/>
    </row>
    <row r="12" spans="2:12" ht="12" customHeight="1">
      <c r="B12" s="901"/>
      <c r="C12" s="901"/>
      <c r="D12" s="901"/>
      <c r="E12" s="901"/>
      <c r="F12" s="901"/>
      <c r="G12" s="901"/>
      <c r="H12" s="901"/>
      <c r="I12" s="210"/>
    </row>
    <row r="13" spans="2:12" ht="6" customHeight="1">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27.75" customHeight="1">
      <c r="B15" s="885" t="s">
        <v>676</v>
      </c>
      <c r="C15" s="886"/>
      <c r="D15" s="886"/>
      <c r="E15" s="886"/>
      <c r="F15" s="886"/>
      <c r="G15" s="886"/>
      <c r="H15" s="886"/>
      <c r="I15" s="210"/>
    </row>
    <row r="16" spans="2:12" ht="27.75" customHeight="1">
      <c r="B16" s="886"/>
      <c r="C16" s="886"/>
      <c r="D16" s="886"/>
      <c r="E16" s="886"/>
      <c r="F16" s="886"/>
      <c r="G16" s="886"/>
      <c r="H16" s="886"/>
      <c r="I16" s="210"/>
    </row>
    <row r="17" spans="2:12" ht="27.75" customHeight="1">
      <c r="B17" s="886"/>
      <c r="C17" s="886"/>
      <c r="D17" s="886"/>
      <c r="E17" s="886"/>
      <c r="F17" s="886"/>
      <c r="G17" s="886"/>
      <c r="H17" s="886"/>
      <c r="I17" s="210"/>
    </row>
    <row r="18" spans="2:12">
      <c r="B18" s="886"/>
      <c r="C18" s="886"/>
      <c r="D18" s="886"/>
      <c r="E18" s="886"/>
      <c r="F18" s="886"/>
      <c r="G18" s="886"/>
      <c r="H18" s="886"/>
      <c r="I18" s="210"/>
    </row>
    <row r="19" spans="2:12" ht="23.25" customHeight="1">
      <c r="B19" s="221" t="s">
        <v>296</v>
      </c>
      <c r="C19" s="222"/>
      <c r="D19" s="222"/>
      <c r="E19" s="222"/>
      <c r="F19" s="222"/>
      <c r="G19" s="222"/>
      <c r="H19" s="223"/>
      <c r="I19" s="210"/>
      <c r="L19" s="211">
        <v>6</v>
      </c>
    </row>
    <row r="20" spans="2:12" s="231" customFormat="1" ht="11.25" customHeight="1">
      <c r="B20" s="227"/>
      <c r="C20" s="228"/>
      <c r="D20" s="228"/>
      <c r="E20" s="228"/>
      <c r="F20" s="228"/>
      <c r="G20" s="228"/>
      <c r="H20" s="229"/>
      <c r="I20" s="230"/>
      <c r="L20" s="211">
        <v>7</v>
      </c>
    </row>
    <row r="21" spans="2:12" ht="19.5" customHeight="1">
      <c r="B21" s="903" t="s">
        <v>677</v>
      </c>
      <c r="C21" s="904"/>
      <c r="D21" s="905"/>
      <c r="E21" s="164">
        <v>2018</v>
      </c>
      <c r="F21" s="912" t="s">
        <v>359</v>
      </c>
      <c r="G21" s="913"/>
      <c r="H21" s="914"/>
      <c r="I21" s="232"/>
      <c r="L21" s="211">
        <v>8</v>
      </c>
    </row>
    <row r="22" spans="2:12" ht="18.75" customHeight="1">
      <c r="B22" s="906"/>
      <c r="C22" s="907"/>
      <c r="D22" s="908"/>
      <c r="E22" s="165">
        <v>2019</v>
      </c>
      <c r="F22" s="923" t="s">
        <v>359</v>
      </c>
      <c r="G22" s="888"/>
      <c r="H22" s="889"/>
      <c r="I22" s="210"/>
      <c r="L22" s="211">
        <v>9</v>
      </c>
    </row>
    <row r="23" spans="2:12" s="234" customFormat="1" ht="98.25" customHeight="1">
      <c r="B23" s="906"/>
      <c r="C23" s="907"/>
      <c r="D23" s="908"/>
      <c r="E23" s="166">
        <v>2020</v>
      </c>
      <c r="F23" s="890" t="s">
        <v>678</v>
      </c>
      <c r="G23" s="891"/>
      <c r="H23" s="891"/>
      <c r="I23" s="233"/>
      <c r="K23" s="232"/>
      <c r="L23" s="211">
        <v>10</v>
      </c>
    </row>
    <row r="24" spans="2:12" ht="90.75" customHeight="1">
      <c r="B24" s="906"/>
      <c r="C24" s="907"/>
      <c r="D24" s="908"/>
      <c r="E24" s="311">
        <v>2021</v>
      </c>
      <c r="F24" s="915" t="s">
        <v>595</v>
      </c>
      <c r="G24" s="916"/>
      <c r="H24" s="917"/>
      <c r="I24" s="210"/>
      <c r="K24" s="232"/>
      <c r="L24" s="211">
        <v>11</v>
      </c>
    </row>
    <row r="25" spans="2:12" ht="60" customHeight="1">
      <c r="B25" s="909"/>
      <c r="C25" s="910"/>
      <c r="D25" s="911"/>
      <c r="E25" s="312" t="s">
        <v>565</v>
      </c>
      <c r="F25" s="924" t="s">
        <v>596</v>
      </c>
      <c r="G25" s="919"/>
      <c r="H25" s="920"/>
      <c r="I25" s="210"/>
      <c r="L25" s="211">
        <v>12</v>
      </c>
    </row>
    <row r="26" spans="2:12" ht="9.75" customHeight="1">
      <c r="B26" s="341"/>
      <c r="C26" s="218"/>
      <c r="D26" s="218"/>
      <c r="E26" s="218"/>
      <c r="F26" s="218"/>
      <c r="G26" s="218"/>
      <c r="H26" s="220"/>
      <c r="I26" s="210"/>
      <c r="L26" s="211">
        <v>13</v>
      </c>
    </row>
    <row r="27" spans="2:12" ht="24.75" customHeight="1">
      <c r="B27" s="221" t="s">
        <v>297</v>
      </c>
      <c r="C27" s="222"/>
      <c r="D27" s="222"/>
      <c r="E27" s="222"/>
      <c r="F27" s="222"/>
      <c r="G27" s="222"/>
      <c r="H27" s="223"/>
      <c r="I27" s="210"/>
      <c r="L27" s="211">
        <v>14</v>
      </c>
    </row>
    <row r="28" spans="2:12" ht="12.75" hidden="1" customHeight="1">
      <c r="B28" s="235"/>
      <c r="C28" s="236"/>
      <c r="D28" s="236"/>
      <c r="E28" s="236"/>
      <c r="F28" s="236"/>
      <c r="G28" s="236"/>
      <c r="H28" s="237"/>
      <c r="I28" s="210"/>
    </row>
    <row r="29" spans="2:12" s="239" customFormat="1" ht="53.25" customHeight="1">
      <c r="B29" s="902" t="s">
        <v>402</v>
      </c>
      <c r="C29" s="902"/>
      <c r="D29" s="902"/>
      <c r="E29" s="902"/>
      <c r="F29" s="902"/>
      <c r="G29" s="902"/>
      <c r="H29" s="902"/>
      <c r="I29" s="238"/>
      <c r="L29" s="239">
        <v>15</v>
      </c>
    </row>
    <row r="30" spans="2:12" ht="15.75" hidden="1" customHeight="1">
      <c r="B30" s="902"/>
      <c r="C30" s="902"/>
      <c r="D30" s="902"/>
      <c r="E30" s="902"/>
      <c r="F30" s="902"/>
      <c r="G30" s="902"/>
      <c r="H30" s="902"/>
      <c r="I30" s="210"/>
      <c r="L30" s="211">
        <v>16</v>
      </c>
    </row>
    <row r="31" spans="2:12" ht="12" customHeight="1">
      <c r="B31" s="877"/>
      <c r="C31" s="877"/>
      <c r="D31" s="877"/>
      <c r="E31" s="877"/>
      <c r="F31" s="877"/>
      <c r="G31" s="877"/>
      <c r="H31" s="877"/>
    </row>
    <row r="32" spans="2:12" ht="25.5" customHeight="1">
      <c r="B32" s="221" t="s">
        <v>298</v>
      </c>
      <c r="C32" s="222"/>
      <c r="D32" s="222"/>
      <c r="E32" s="222"/>
      <c r="F32" s="222"/>
      <c r="G32" s="222"/>
      <c r="H32" s="223"/>
    </row>
    <row r="33" spans="2:10" ht="7.5" customHeight="1">
      <c r="B33" s="171"/>
      <c r="C33" s="172"/>
      <c r="D33" s="172"/>
      <c r="E33" s="172"/>
      <c r="F33" s="172"/>
      <c r="G33" s="172"/>
      <c r="H33" s="240"/>
    </row>
    <row r="34" spans="2:10" ht="36.75" customHeight="1">
      <c r="B34" s="882" t="s">
        <v>245</v>
      </c>
      <c r="C34" s="167" t="s">
        <v>203</v>
      </c>
      <c r="D34" s="878" t="s">
        <v>389</v>
      </c>
      <c r="E34" s="878"/>
      <c r="F34" s="878"/>
      <c r="G34" s="168" t="s">
        <v>204</v>
      </c>
      <c r="H34" s="314" t="s">
        <v>372</v>
      </c>
      <c r="I34" s="241"/>
      <c r="J34" s="241"/>
    </row>
    <row r="35" spans="2:10" ht="16.5" customHeight="1">
      <c r="B35" s="883"/>
      <c r="C35" s="177" t="s">
        <v>205</v>
      </c>
      <c r="D35" s="178" t="s">
        <v>266</v>
      </c>
      <c r="E35" s="178" t="s">
        <v>267</v>
      </c>
      <c r="F35" s="178" t="s">
        <v>268</v>
      </c>
      <c r="G35" s="178" t="s">
        <v>269</v>
      </c>
      <c r="H35" s="178" t="s">
        <v>270</v>
      </c>
    </row>
    <row r="36" spans="2:10" ht="16.5" customHeight="1">
      <c r="B36" s="883"/>
      <c r="C36" s="169" t="s">
        <v>206</v>
      </c>
      <c r="D36" s="170">
        <v>0</v>
      </c>
      <c r="E36" s="170">
        <v>0</v>
      </c>
      <c r="F36" s="170">
        <v>10</v>
      </c>
      <c r="G36" s="170">
        <v>20</v>
      </c>
      <c r="H36" s="170">
        <v>30</v>
      </c>
    </row>
    <row r="37" spans="2:10" ht="9" customHeight="1">
      <c r="B37" s="883"/>
      <c r="C37" s="171"/>
      <c r="D37" s="172"/>
      <c r="E37" s="172"/>
      <c r="F37" s="172"/>
      <c r="G37" s="172"/>
      <c r="H37" s="172"/>
    </row>
    <row r="38" spans="2:10" ht="20.25" customHeight="1" thickBot="1">
      <c r="B38" s="879"/>
      <c r="C38" s="880"/>
      <c r="D38" s="880"/>
      <c r="E38" s="880"/>
      <c r="F38" s="880"/>
      <c r="G38" s="880"/>
      <c r="H38" s="881"/>
    </row>
    <row r="39" spans="2:10" s="341" customFormat="1" ht="14.25" thickBot="1">
      <c r="B39" s="447" t="str">
        <f>D3</f>
        <v>Action E 13 -  Organiser le "manjé kochon"</v>
      </c>
      <c r="C39" s="448"/>
      <c r="D39" s="449"/>
      <c r="E39" s="449"/>
      <c r="F39" s="427"/>
      <c r="G39" s="428" t="s">
        <v>209</v>
      </c>
      <c r="H39" s="375">
        <v>42879</v>
      </c>
    </row>
  </sheetData>
  <sheetProtection password="F773" sheet="1" objects="1" scenarios="1" selectLockedCells="1" selectUnlockedCells="1"/>
  <mergeCells count="18">
    <mergeCell ref="B38:H38"/>
    <mergeCell ref="B21:D25"/>
    <mergeCell ref="F21:H21"/>
    <mergeCell ref="F22:H22"/>
    <mergeCell ref="F23:H23"/>
    <mergeCell ref="F24:H24"/>
    <mergeCell ref="F25:H25"/>
    <mergeCell ref="B29:H30"/>
    <mergeCell ref="B31:H31"/>
    <mergeCell ref="B34:B37"/>
    <mergeCell ref="D34:F34"/>
    <mergeCell ref="B15:H18"/>
    <mergeCell ref="C1:G1"/>
    <mergeCell ref="D3:H3"/>
    <mergeCell ref="C5:E5"/>
    <mergeCell ref="C6:E6"/>
    <mergeCell ref="C7:E7"/>
    <mergeCell ref="B11:H12"/>
  </mergeCells>
  <conditionalFormatting sqref="B38:C38 F38">
    <cfRule type="containsText" dxfId="61" priority="20" operator="containsText" text="&quot;&quot;">
      <formula>NOT(ISERROR(SEARCH("""""",B38)))</formula>
    </cfRule>
  </conditionalFormatting>
  <conditionalFormatting sqref="B38">
    <cfRule type="containsText" dxfId="60" priority="15" operator="containsText" text="&quot;&quot;">
      <formula>NOT(ISERROR(SEARCH("""""",B38)))</formula>
    </cfRule>
  </conditionalFormatting>
  <conditionalFormatting sqref="B38">
    <cfRule type="containsText" dxfId="59" priority="14" operator="containsText" text="&quot;&quot;">
      <formula>NOT(ISERROR(SEARCH("""""",B38)))</formula>
    </cfRule>
  </conditionalFormatting>
  <conditionalFormatting sqref="H39">
    <cfRule type="containsText" dxfId="58" priority="7" operator="containsText" text="&quot;&quot;">
      <formula>NOT(ISERROR(SEARCH("""""",H39)))</formula>
    </cfRule>
  </conditionalFormatting>
  <conditionalFormatting sqref="H39">
    <cfRule type="containsText" dxfId="57" priority="6" operator="containsText" text="&quot;&quot;">
      <formula>NOT(ISERROR(SEARCH("""""",H39)))</formula>
    </cfRule>
  </conditionalFormatting>
  <conditionalFormatting sqref="H39">
    <cfRule type="containsText" dxfId="56" priority="5" operator="containsText" text="&quot;&quot;">
      <formula>NOT(ISERROR(SEARCH("""""",H39)))</formula>
    </cfRule>
  </conditionalFormatting>
  <conditionalFormatting sqref="H39 B39:C39 F39">
    <cfRule type="containsText" dxfId="55" priority="10" operator="containsText" text="&quot;&quot;">
      <formula>NOT(ISERROR(SEARCH("""""",B39)))</formula>
    </cfRule>
  </conditionalFormatting>
  <conditionalFormatting sqref="H39">
    <cfRule type="containsText" dxfId="54" priority="9" operator="containsText" text="&quot;&quot;">
      <formula>NOT(ISERROR(SEARCH("""""",H39)))</formula>
    </cfRule>
  </conditionalFormatting>
  <conditionalFormatting sqref="H39">
    <cfRule type="containsText" dxfId="53" priority="8" operator="containsText" text="&quot;&quot;">
      <formula>NOT(ISERROR(SEARCH("""""",H39)))</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2.xml><?xml version="1.0" encoding="utf-8"?>
<worksheet xmlns="http://schemas.openxmlformats.org/spreadsheetml/2006/main" xmlns:r="http://schemas.openxmlformats.org/officeDocument/2006/relationships">
  <dimension ref="A1:W98"/>
  <sheetViews>
    <sheetView showGridLines="0" showRowColHeaders="0" zoomScale="90" zoomScaleNormal="90" workbookViewId="0">
      <pane ySplit="3" topLeftCell="A4" activePane="bottomLeft" state="frozen"/>
      <selection pane="bottomLeft" activeCell="B1" sqref="B1:V1"/>
    </sheetView>
  </sheetViews>
  <sheetFormatPr baseColWidth="10" defaultColWidth="145.85546875" defaultRowHeight="17.25"/>
  <cols>
    <col min="1" max="1" width="13.85546875" style="252" customWidth="1"/>
    <col min="2" max="2" width="52.42578125" style="252" customWidth="1"/>
    <col min="3" max="22" width="6.140625" style="263" customWidth="1"/>
    <col min="23" max="23" width="22.140625" style="252" customWidth="1"/>
    <col min="24" max="16384" width="145.85546875" style="252"/>
  </cols>
  <sheetData>
    <row r="1" spans="1:22" ht="90.75" customHeight="1">
      <c r="A1" s="422"/>
      <c r="B1" s="1151" t="s">
        <v>539</v>
      </c>
      <c r="C1" s="1151"/>
      <c r="D1" s="1151"/>
      <c r="E1" s="1151"/>
      <c r="F1" s="1151"/>
      <c r="G1" s="1151"/>
      <c r="H1" s="1151"/>
      <c r="I1" s="1151"/>
      <c r="J1" s="1151"/>
      <c r="K1" s="1151"/>
      <c r="L1" s="1151"/>
      <c r="M1" s="1151"/>
      <c r="N1" s="1151"/>
      <c r="O1" s="1151"/>
      <c r="P1" s="1151"/>
      <c r="Q1" s="1151"/>
      <c r="R1" s="1151"/>
      <c r="S1" s="1151"/>
      <c r="T1" s="1151"/>
      <c r="U1" s="1151"/>
      <c r="V1" s="1151"/>
    </row>
    <row r="3" spans="1:22" ht="33.75" customHeight="1">
      <c r="A3" s="250" t="s">
        <v>311</v>
      </c>
      <c r="B3" s="251"/>
      <c r="C3" s="862">
        <v>2018</v>
      </c>
      <c r="D3" s="863"/>
      <c r="E3" s="862">
        <v>2019</v>
      </c>
      <c r="F3" s="864"/>
      <c r="G3" s="864"/>
      <c r="H3" s="863"/>
      <c r="I3" s="862">
        <v>2020</v>
      </c>
      <c r="J3" s="864"/>
      <c r="K3" s="864"/>
      <c r="L3" s="863"/>
      <c r="M3" s="862">
        <v>2021</v>
      </c>
      <c r="N3" s="864"/>
      <c r="O3" s="864"/>
      <c r="P3" s="863"/>
      <c r="Q3" s="862">
        <v>2022</v>
      </c>
      <c r="R3" s="864"/>
      <c r="S3" s="864"/>
      <c r="T3" s="863"/>
      <c r="U3" s="862">
        <v>2023</v>
      </c>
      <c r="V3" s="863"/>
    </row>
    <row r="4" spans="1:22" ht="36.75" customHeight="1" thickBot="1">
      <c r="A4" s="871" t="s">
        <v>312</v>
      </c>
      <c r="B4" s="871"/>
      <c r="C4" s="687" t="s">
        <v>344</v>
      </c>
      <c r="D4" s="687" t="s">
        <v>341</v>
      </c>
      <c r="E4" s="264" t="s">
        <v>342</v>
      </c>
      <c r="F4" s="264" t="s">
        <v>343</v>
      </c>
      <c r="G4" s="264" t="s">
        <v>344</v>
      </c>
      <c r="H4" s="264" t="s">
        <v>341</v>
      </c>
      <c r="I4" s="264" t="s">
        <v>342</v>
      </c>
      <c r="J4" s="264" t="s">
        <v>343</v>
      </c>
      <c r="K4" s="264" t="s">
        <v>344</v>
      </c>
      <c r="L4" s="264" t="s">
        <v>341</v>
      </c>
      <c r="M4" s="264" t="s">
        <v>342</v>
      </c>
      <c r="N4" s="264" t="s">
        <v>343</v>
      </c>
      <c r="O4" s="264" t="s">
        <v>344</v>
      </c>
      <c r="P4" s="264" t="s">
        <v>341</v>
      </c>
      <c r="Q4" s="264" t="s">
        <v>342</v>
      </c>
      <c r="R4" s="264" t="s">
        <v>343</v>
      </c>
      <c r="S4" s="264" t="s">
        <v>344</v>
      </c>
      <c r="T4" s="264" t="s">
        <v>341</v>
      </c>
      <c r="U4" s="264" t="s">
        <v>342</v>
      </c>
      <c r="V4" s="264" t="s">
        <v>343</v>
      </c>
    </row>
    <row r="5" spans="1:22" ht="34.5" customHeight="1">
      <c r="A5" s="253">
        <v>1</v>
      </c>
      <c r="B5" s="252" t="s">
        <v>345</v>
      </c>
      <c r="C5" s="688"/>
      <c r="D5" s="303"/>
      <c r="E5" s="710"/>
      <c r="F5" s="277"/>
      <c r="G5" s="693"/>
      <c r="H5" s="279"/>
      <c r="I5" s="276"/>
      <c r="J5" s="277"/>
      <c r="K5" s="694"/>
      <c r="L5" s="695"/>
      <c r="M5" s="276"/>
      <c r="N5" s="277"/>
      <c r="O5" s="694"/>
      <c r="P5" s="279"/>
      <c r="Q5" s="276"/>
      <c r="R5" s="277"/>
      <c r="S5" s="694"/>
      <c r="T5" s="279"/>
      <c r="U5" s="276"/>
      <c r="V5" s="279"/>
    </row>
    <row r="6" spans="1:22">
      <c r="A6" s="253">
        <v>2</v>
      </c>
      <c r="B6" s="252" t="s">
        <v>313</v>
      </c>
      <c r="C6" s="304"/>
      <c r="D6" s="689"/>
      <c r="E6" s="280"/>
      <c r="F6" s="265"/>
      <c r="G6" s="270"/>
      <c r="H6" s="689"/>
      <c r="I6" s="280"/>
      <c r="J6" s="265"/>
      <c r="K6" s="265"/>
      <c r="L6" s="696"/>
      <c r="M6" s="280"/>
      <c r="N6" s="265"/>
      <c r="O6" s="265"/>
      <c r="P6" s="689"/>
      <c r="Q6" s="280"/>
      <c r="R6" s="265"/>
      <c r="S6" s="265"/>
      <c r="T6" s="689"/>
      <c r="U6" s="280"/>
      <c r="V6" s="281"/>
    </row>
    <row r="7" spans="1:22" ht="35.25" thickBot="1">
      <c r="A7" s="253">
        <v>3</v>
      </c>
      <c r="B7" s="252" t="s">
        <v>314</v>
      </c>
      <c r="C7" s="704"/>
      <c r="D7" s="306"/>
      <c r="E7" s="690"/>
      <c r="F7" s="305"/>
      <c r="G7" s="711"/>
      <c r="H7" s="285"/>
      <c r="I7" s="690"/>
      <c r="J7" s="284"/>
      <c r="K7" s="305"/>
      <c r="L7" s="697"/>
      <c r="M7" s="690"/>
      <c r="N7" s="284"/>
      <c r="O7" s="305"/>
      <c r="P7" s="285"/>
      <c r="Q7" s="690"/>
      <c r="R7" s="284"/>
      <c r="S7" s="305"/>
      <c r="T7" s="285"/>
      <c r="U7" s="690"/>
      <c r="V7" s="285"/>
    </row>
    <row r="8" spans="1:22">
      <c r="A8" s="253"/>
      <c r="B8" s="254"/>
      <c r="C8" s="261"/>
      <c r="D8" s="261"/>
      <c r="E8" s="261"/>
      <c r="F8" s="261"/>
      <c r="G8" s="261"/>
      <c r="H8" s="261"/>
      <c r="I8" s="261"/>
      <c r="J8" s="261"/>
      <c r="K8" s="261"/>
      <c r="L8" s="261"/>
      <c r="M8" s="261"/>
      <c r="N8" s="261"/>
      <c r="O8" s="261"/>
      <c r="P8" s="261"/>
      <c r="Q8" s="261"/>
      <c r="R8" s="261"/>
      <c r="S8" s="261"/>
      <c r="T8" s="261"/>
      <c r="U8" s="261"/>
      <c r="V8" s="261"/>
    </row>
    <row r="9" spans="1:22" ht="18.75" thickBot="1">
      <c r="A9" s="872" t="s">
        <v>315</v>
      </c>
      <c r="B9" s="872"/>
      <c r="C9" s="255"/>
      <c r="D9" s="255"/>
      <c r="E9" s="255"/>
      <c r="F9" s="255"/>
      <c r="G9" s="255"/>
      <c r="H9" s="255"/>
      <c r="I9" s="255"/>
      <c r="J9" s="255"/>
      <c r="K9" s="255"/>
      <c r="L9" s="255"/>
      <c r="M9" s="255"/>
      <c r="N9" s="255"/>
      <c r="O9" s="255"/>
      <c r="P9" s="255"/>
      <c r="Q9" s="255"/>
      <c r="R9" s="255"/>
      <c r="S9" s="255"/>
      <c r="T9" s="255"/>
      <c r="U9" s="255"/>
      <c r="V9" s="255"/>
    </row>
    <row r="10" spans="1:22">
      <c r="A10" s="253">
        <v>4</v>
      </c>
      <c r="B10" s="252" t="s">
        <v>316</v>
      </c>
      <c r="C10" s="276"/>
      <c r="D10" s="298"/>
      <c r="E10" s="699"/>
      <c r="F10" s="277"/>
      <c r="G10" s="698"/>
      <c r="H10" s="279"/>
      <c r="I10" s="276"/>
      <c r="J10" s="277"/>
      <c r="K10" s="698"/>
      <c r="L10" s="279"/>
      <c r="M10" s="276"/>
      <c r="N10" s="277"/>
      <c r="O10" s="698"/>
      <c r="P10" s="279"/>
      <c r="Q10" s="276"/>
      <c r="R10" s="277"/>
      <c r="S10" s="698"/>
      <c r="T10" s="279"/>
      <c r="U10" s="276"/>
      <c r="V10" s="279"/>
    </row>
    <row r="11" spans="1:22" ht="34.5">
      <c r="A11" s="253">
        <v>5</v>
      </c>
      <c r="B11" s="252" t="s">
        <v>317</v>
      </c>
      <c r="C11" s="280"/>
      <c r="D11" s="300"/>
      <c r="E11" s="299"/>
      <c r="F11" s="265"/>
      <c r="G11" s="265"/>
      <c r="H11" s="300"/>
      <c r="I11" s="280"/>
      <c r="J11" s="265"/>
      <c r="K11" s="265"/>
      <c r="L11" s="300"/>
      <c r="M11" s="280"/>
      <c r="N11" s="265"/>
      <c r="O11" s="265"/>
      <c r="P11" s="300"/>
      <c r="Q11" s="280"/>
      <c r="R11" s="265"/>
      <c r="S11" s="265"/>
      <c r="T11" s="300"/>
      <c r="U11" s="280"/>
      <c r="V11" s="281"/>
    </row>
    <row r="12" spans="1:22" ht="34.5">
      <c r="A12" s="253">
        <v>6</v>
      </c>
      <c r="B12" s="252" t="s">
        <v>318</v>
      </c>
      <c r="C12" s="299"/>
      <c r="D12" s="300"/>
      <c r="E12" s="299"/>
      <c r="F12" s="266"/>
      <c r="G12" s="266"/>
      <c r="H12" s="300"/>
      <c r="I12" s="299"/>
      <c r="J12" s="266"/>
      <c r="K12" s="266"/>
      <c r="L12" s="300"/>
      <c r="M12" s="299"/>
      <c r="N12" s="266"/>
      <c r="O12" s="266"/>
      <c r="P12" s="300"/>
      <c r="Q12" s="299"/>
      <c r="R12" s="266"/>
      <c r="S12" s="266"/>
      <c r="T12" s="300"/>
      <c r="U12" s="299"/>
      <c r="V12" s="300"/>
    </row>
    <row r="13" spans="1:22" ht="52.5" thickBot="1">
      <c r="A13" s="253">
        <v>7</v>
      </c>
      <c r="B13" s="252" t="s">
        <v>319</v>
      </c>
      <c r="C13" s="287"/>
      <c r="D13" s="302"/>
      <c r="E13" s="704"/>
      <c r="F13" s="301"/>
      <c r="G13" s="714"/>
      <c r="H13" s="285"/>
      <c r="I13" s="704"/>
      <c r="J13" s="301"/>
      <c r="K13" s="714"/>
      <c r="L13" s="285"/>
      <c r="M13" s="704"/>
      <c r="N13" s="301"/>
      <c r="O13" s="714"/>
      <c r="P13" s="285"/>
      <c r="Q13" s="704"/>
      <c r="R13" s="301"/>
      <c r="S13" s="714"/>
      <c r="T13" s="285"/>
      <c r="U13" s="704"/>
      <c r="V13" s="302"/>
    </row>
    <row r="14" spans="1:22">
      <c r="A14" s="253"/>
      <c r="C14" s="261"/>
      <c r="D14" s="261"/>
      <c r="E14" s="261"/>
      <c r="F14" s="261"/>
      <c r="G14" s="261"/>
      <c r="H14" s="261"/>
      <c r="I14" s="261"/>
      <c r="J14" s="261"/>
      <c r="K14" s="261"/>
      <c r="L14" s="261"/>
      <c r="M14" s="261"/>
      <c r="N14" s="261"/>
      <c r="O14" s="261"/>
      <c r="P14" s="261"/>
      <c r="Q14" s="261"/>
      <c r="R14" s="261"/>
      <c r="S14" s="261"/>
      <c r="T14" s="261"/>
      <c r="U14" s="261"/>
      <c r="V14" s="261"/>
    </row>
    <row r="15" spans="1:22" ht="18">
      <c r="A15" s="873" t="s">
        <v>554</v>
      </c>
      <c r="B15" s="873"/>
      <c r="C15" s="256"/>
      <c r="D15" s="256"/>
      <c r="E15" s="256"/>
      <c r="F15" s="256"/>
      <c r="G15" s="256"/>
      <c r="H15" s="256"/>
      <c r="I15" s="256"/>
      <c r="J15" s="256"/>
      <c r="K15" s="256"/>
      <c r="L15" s="256"/>
      <c r="M15" s="256"/>
      <c r="N15" s="256"/>
      <c r="O15" s="256"/>
      <c r="P15" s="256"/>
      <c r="Q15" s="256"/>
      <c r="R15" s="256"/>
      <c r="S15" s="256"/>
      <c r="T15" s="256"/>
      <c r="U15" s="256"/>
      <c r="V15" s="256"/>
    </row>
    <row r="16" spans="1:22" ht="18.75" thickBot="1">
      <c r="A16" s="874" t="s">
        <v>321</v>
      </c>
      <c r="B16" s="874"/>
      <c r="C16" s="874"/>
      <c r="D16" s="874"/>
      <c r="E16" s="874"/>
      <c r="F16" s="874"/>
      <c r="G16" s="874"/>
      <c r="H16" s="874"/>
      <c r="I16" s="874"/>
      <c r="J16" s="874"/>
      <c r="K16" s="874"/>
      <c r="L16" s="874"/>
      <c r="M16" s="874"/>
      <c r="N16" s="874"/>
      <c r="O16" s="874"/>
      <c r="P16" s="874"/>
      <c r="Q16" s="874"/>
      <c r="R16" s="874"/>
      <c r="S16" s="874"/>
      <c r="T16" s="874"/>
      <c r="U16" s="874"/>
      <c r="V16" s="874"/>
    </row>
    <row r="17" spans="1:23">
      <c r="A17" s="253">
        <v>8</v>
      </c>
      <c r="B17" s="252" t="s">
        <v>322</v>
      </c>
      <c r="C17" s="294"/>
      <c r="D17" s="296"/>
      <c r="E17" s="294"/>
      <c r="F17" s="295"/>
      <c r="G17" s="295"/>
      <c r="H17" s="296"/>
      <c r="I17" s="294"/>
      <c r="J17" s="295"/>
      <c r="K17" s="295"/>
      <c r="L17" s="296"/>
      <c r="M17" s="294"/>
      <c r="N17" s="295"/>
      <c r="O17" s="295"/>
      <c r="P17" s="296"/>
      <c r="Q17" s="294"/>
      <c r="R17" s="295"/>
      <c r="S17" s="295"/>
      <c r="T17" s="296"/>
      <c r="U17" s="294"/>
      <c r="V17" s="296"/>
      <c r="W17" s="308"/>
    </row>
    <row r="18" spans="1:23" ht="35.25" thickBot="1">
      <c r="A18" s="253">
        <v>9</v>
      </c>
      <c r="B18" s="252" t="s">
        <v>323</v>
      </c>
      <c r="C18" s="287"/>
      <c r="D18" s="285"/>
      <c r="E18" s="287"/>
      <c r="F18" s="284"/>
      <c r="G18" s="297"/>
      <c r="H18" s="285"/>
      <c r="I18" s="287"/>
      <c r="J18" s="297"/>
      <c r="K18" s="284"/>
      <c r="L18" s="700"/>
      <c r="M18" s="287"/>
      <c r="N18" s="297"/>
      <c r="O18" s="284"/>
      <c r="P18" s="700"/>
      <c r="Q18" s="287"/>
      <c r="R18" s="297"/>
      <c r="S18" s="284"/>
      <c r="T18" s="285"/>
      <c r="U18" s="287"/>
      <c r="V18" s="285"/>
    </row>
    <row r="19" spans="1:23" ht="18.75" customHeight="1">
      <c r="A19" s="253"/>
      <c r="C19" s="261"/>
      <c r="D19" s="261"/>
      <c r="E19" s="261"/>
      <c r="F19" s="261"/>
      <c r="G19" s="261"/>
      <c r="H19" s="261"/>
      <c r="I19" s="261"/>
      <c r="J19" s="261"/>
      <c r="K19" s="261"/>
      <c r="L19" s="261"/>
      <c r="M19" s="261"/>
      <c r="N19" s="261"/>
      <c r="O19" s="261"/>
      <c r="P19" s="261"/>
      <c r="Q19" s="261"/>
      <c r="R19" s="261"/>
      <c r="S19" s="261"/>
      <c r="T19" s="261"/>
      <c r="U19" s="261"/>
      <c r="V19" s="261"/>
    </row>
    <row r="20" spans="1:23" ht="18.75" thickBot="1">
      <c r="A20" s="875" t="s">
        <v>324</v>
      </c>
      <c r="B20" s="875"/>
      <c r="C20" s="875"/>
      <c r="D20" s="875"/>
      <c r="E20" s="875"/>
      <c r="F20" s="875"/>
      <c r="G20" s="875"/>
      <c r="H20" s="875"/>
      <c r="I20" s="875"/>
      <c r="J20" s="875"/>
      <c r="K20" s="875"/>
      <c r="L20" s="875"/>
      <c r="M20" s="875"/>
      <c r="N20" s="875"/>
      <c r="O20" s="875"/>
      <c r="P20" s="875"/>
      <c r="Q20" s="875"/>
      <c r="R20" s="875"/>
      <c r="S20" s="875"/>
      <c r="T20" s="875"/>
      <c r="U20" s="875"/>
      <c r="V20" s="875"/>
      <c r="W20" s="308"/>
    </row>
    <row r="21" spans="1:23" ht="34.5">
      <c r="A21" s="253">
        <v>10</v>
      </c>
      <c r="B21" s="252" t="s">
        <v>325</v>
      </c>
      <c r="C21" s="290"/>
      <c r="D21" s="292"/>
      <c r="E21" s="290"/>
      <c r="F21" s="291"/>
      <c r="G21" s="291"/>
      <c r="H21" s="292"/>
      <c r="I21" s="290"/>
      <c r="J21" s="291"/>
      <c r="K21" s="291"/>
      <c r="L21" s="292"/>
      <c r="M21" s="290"/>
      <c r="N21" s="291"/>
      <c r="O21" s="291"/>
      <c r="P21" s="292"/>
      <c r="Q21" s="290"/>
      <c r="R21" s="291"/>
      <c r="S21" s="291"/>
      <c r="T21" s="292"/>
      <c r="U21" s="290"/>
      <c r="V21" s="292"/>
    </row>
    <row r="22" spans="1:23" ht="18" thickBot="1">
      <c r="A22" s="253">
        <v>11</v>
      </c>
      <c r="B22" s="252" t="s">
        <v>326</v>
      </c>
      <c r="C22" s="287"/>
      <c r="D22" s="285"/>
      <c r="E22" s="287"/>
      <c r="F22" s="284"/>
      <c r="G22" s="293"/>
      <c r="H22" s="285"/>
      <c r="I22" s="701"/>
      <c r="J22" s="284"/>
      <c r="K22" s="293"/>
      <c r="L22" s="285"/>
      <c r="M22" s="701"/>
      <c r="N22" s="284"/>
      <c r="O22" s="284"/>
      <c r="P22" s="285"/>
      <c r="Q22" s="287"/>
      <c r="R22" s="284"/>
      <c r="S22" s="284"/>
      <c r="T22" s="285"/>
      <c r="U22" s="287"/>
      <c r="V22" s="285"/>
    </row>
    <row r="23" spans="1:23" ht="18" customHeight="1">
      <c r="C23" s="261"/>
      <c r="D23" s="261"/>
      <c r="E23" s="261"/>
      <c r="F23" s="261"/>
      <c r="G23" s="261"/>
      <c r="H23" s="261"/>
      <c r="I23" s="261"/>
      <c r="J23" s="261"/>
      <c r="K23" s="261"/>
      <c r="L23" s="261"/>
      <c r="M23" s="261"/>
      <c r="N23" s="261"/>
      <c r="O23" s="261"/>
      <c r="P23" s="261"/>
      <c r="Q23" s="261"/>
      <c r="R23" s="261"/>
      <c r="S23" s="261"/>
      <c r="T23" s="261"/>
      <c r="U23" s="261"/>
      <c r="V23" s="261"/>
    </row>
    <row r="24" spans="1:23" ht="18">
      <c r="A24" s="876" t="s">
        <v>327</v>
      </c>
      <c r="B24" s="876"/>
      <c r="C24" s="876"/>
      <c r="D24" s="876"/>
      <c r="E24" s="876"/>
      <c r="F24" s="876"/>
      <c r="G24" s="876"/>
      <c r="H24" s="876"/>
      <c r="I24" s="876"/>
      <c r="J24" s="876"/>
      <c r="K24" s="876"/>
      <c r="L24" s="876"/>
      <c r="M24" s="876"/>
      <c r="N24" s="876"/>
      <c r="O24" s="876"/>
      <c r="P24" s="876"/>
      <c r="Q24" s="876"/>
      <c r="R24" s="876"/>
      <c r="S24" s="876"/>
      <c r="T24" s="876"/>
      <c r="U24" s="876"/>
      <c r="V24" s="876"/>
    </row>
    <row r="25" spans="1:23" ht="18.75" thickBot="1">
      <c r="A25" s="870" t="s">
        <v>328</v>
      </c>
      <c r="B25" s="870"/>
      <c r="C25" s="257"/>
      <c r="D25" s="257"/>
      <c r="E25" s="257"/>
      <c r="F25" s="257"/>
      <c r="G25" s="257"/>
      <c r="H25" s="257"/>
      <c r="I25" s="257"/>
      <c r="J25" s="257"/>
      <c r="K25" s="257"/>
      <c r="L25" s="257"/>
      <c r="M25" s="257"/>
      <c r="N25" s="257"/>
      <c r="O25" s="257"/>
      <c r="P25" s="257"/>
      <c r="Q25" s="257"/>
      <c r="R25" s="257"/>
      <c r="S25" s="257"/>
      <c r="T25" s="257"/>
      <c r="U25" s="257"/>
      <c r="V25" s="257"/>
    </row>
    <row r="26" spans="1:23" ht="18" thickBot="1">
      <c r="A26" s="253">
        <v>12</v>
      </c>
      <c r="B26" s="252" t="s">
        <v>365</v>
      </c>
      <c r="C26" s="268"/>
      <c r="D26" s="269"/>
      <c r="E26" s="268"/>
      <c r="F26" s="271"/>
      <c r="G26" s="271"/>
      <c r="H26" s="716"/>
      <c r="I26" s="288"/>
      <c r="J26" s="289"/>
      <c r="K26" s="289"/>
      <c r="L26" s="702"/>
      <c r="M26" s="268"/>
      <c r="N26" s="289"/>
      <c r="O26" s="271"/>
      <c r="P26" s="702"/>
      <c r="Q26" s="268"/>
      <c r="R26" s="289"/>
      <c r="S26" s="271"/>
      <c r="T26" s="269"/>
      <c r="U26" s="268"/>
      <c r="V26" s="269"/>
    </row>
    <row r="27" spans="1:23" ht="18" customHeight="1">
      <c r="A27" s="253"/>
      <c r="C27" s="261"/>
      <c r="D27" s="261"/>
      <c r="E27" s="261"/>
      <c r="F27" s="261"/>
      <c r="G27" s="261"/>
      <c r="H27" s="261"/>
      <c r="I27" s="261"/>
      <c r="J27" s="261"/>
      <c r="K27" s="261"/>
      <c r="L27" s="261"/>
      <c r="M27" s="261"/>
      <c r="N27" s="261"/>
      <c r="O27" s="261"/>
      <c r="P27" s="261"/>
      <c r="Q27" s="261"/>
      <c r="R27" s="261"/>
      <c r="S27" s="261"/>
      <c r="T27" s="261"/>
      <c r="U27" s="261"/>
      <c r="V27" s="261"/>
    </row>
    <row r="28" spans="1:23" ht="18">
      <c r="A28" s="868" t="s">
        <v>329</v>
      </c>
      <c r="B28" s="868"/>
      <c r="C28" s="868"/>
      <c r="D28" s="868"/>
      <c r="E28" s="868"/>
      <c r="F28" s="868"/>
      <c r="G28" s="868"/>
      <c r="H28" s="868"/>
      <c r="I28" s="868"/>
      <c r="J28" s="868"/>
      <c r="K28" s="868"/>
      <c r="L28" s="868"/>
      <c r="M28" s="868"/>
      <c r="N28" s="868"/>
      <c r="O28" s="868"/>
      <c r="P28" s="868"/>
      <c r="Q28" s="868"/>
      <c r="R28" s="868"/>
      <c r="S28" s="868"/>
      <c r="T28" s="868"/>
      <c r="U28" s="868"/>
      <c r="V28" s="868"/>
    </row>
    <row r="29" spans="1:23" ht="18" customHeight="1">
      <c r="A29" s="253"/>
      <c r="C29" s="261"/>
      <c r="D29" s="261"/>
      <c r="E29" s="261"/>
      <c r="F29" s="261"/>
      <c r="G29" s="261"/>
      <c r="H29" s="261"/>
      <c r="I29" s="261"/>
      <c r="J29" s="261"/>
      <c r="K29" s="261"/>
      <c r="L29" s="261"/>
      <c r="M29" s="261"/>
      <c r="N29" s="261"/>
      <c r="O29" s="261"/>
      <c r="P29" s="261"/>
      <c r="Q29" s="261"/>
      <c r="R29" s="261"/>
      <c r="S29" s="261"/>
      <c r="T29" s="261"/>
      <c r="U29" s="261"/>
      <c r="V29" s="261"/>
    </row>
    <row r="30" spans="1:23" ht="21.75" customHeight="1">
      <c r="A30" s="869" t="s">
        <v>330</v>
      </c>
      <c r="B30" s="869"/>
      <c r="C30" s="869"/>
      <c r="D30" s="869"/>
      <c r="E30" s="869"/>
      <c r="F30" s="869"/>
      <c r="G30" s="869"/>
      <c r="H30" s="869"/>
      <c r="I30" s="869"/>
      <c r="J30" s="869"/>
      <c r="K30" s="869"/>
      <c r="L30" s="869"/>
      <c r="M30" s="869"/>
      <c r="N30" s="869"/>
      <c r="O30" s="869"/>
      <c r="P30" s="869"/>
      <c r="Q30" s="869"/>
      <c r="R30" s="869"/>
      <c r="S30" s="869"/>
      <c r="T30" s="869"/>
      <c r="U30" s="869"/>
      <c r="V30" s="869"/>
    </row>
    <row r="31" spans="1:23" ht="18.75" thickBot="1">
      <c r="A31" s="865" t="s">
        <v>331</v>
      </c>
      <c r="B31" s="865"/>
      <c r="C31" s="258"/>
      <c r="D31" s="258"/>
      <c r="E31" s="258"/>
      <c r="F31" s="258"/>
      <c r="G31" s="258"/>
      <c r="H31" s="258"/>
      <c r="I31" s="258"/>
      <c r="J31" s="258"/>
      <c r="K31" s="258"/>
      <c r="L31" s="258"/>
      <c r="M31" s="258"/>
      <c r="N31" s="258"/>
      <c r="O31" s="258"/>
      <c r="P31" s="258"/>
      <c r="Q31" s="258"/>
      <c r="R31" s="258"/>
      <c r="S31" s="258"/>
      <c r="T31" s="258"/>
      <c r="U31" s="258"/>
      <c r="V31" s="258"/>
    </row>
    <row r="32" spans="1:23">
      <c r="A32" s="253">
        <v>13</v>
      </c>
      <c r="B32" s="252" t="s">
        <v>555</v>
      </c>
      <c r="C32" s="688"/>
      <c r="D32" s="279"/>
      <c r="E32" s="276"/>
      <c r="F32" s="277"/>
      <c r="G32" s="277"/>
      <c r="H32" s="279"/>
      <c r="I32" s="276"/>
      <c r="J32" s="278"/>
      <c r="K32" s="277"/>
      <c r="L32" s="707"/>
      <c r="M32" s="276"/>
      <c r="N32" s="278"/>
      <c r="O32" s="277"/>
      <c r="P32" s="707"/>
      <c r="Q32" s="276"/>
      <c r="R32" s="278"/>
      <c r="S32" s="277"/>
      <c r="T32" s="279"/>
      <c r="U32" s="276"/>
      <c r="V32" s="279"/>
    </row>
    <row r="33" spans="1:22" ht="34.5">
      <c r="A33" s="253">
        <v>14</v>
      </c>
      <c r="B33" s="252" t="s">
        <v>333</v>
      </c>
      <c r="C33" s="703"/>
      <c r="D33" s="281"/>
      <c r="E33" s="280"/>
      <c r="F33" s="265"/>
      <c r="G33" s="265"/>
      <c r="H33" s="281"/>
      <c r="I33" s="280"/>
      <c r="J33" s="265"/>
      <c r="K33" s="265"/>
      <c r="L33" s="281"/>
      <c r="M33" s="280"/>
      <c r="N33" s="265"/>
      <c r="O33" s="265"/>
      <c r="P33" s="282"/>
      <c r="Q33" s="280"/>
      <c r="R33" s="267"/>
      <c r="S33" s="265"/>
      <c r="T33" s="282"/>
      <c r="U33" s="280"/>
      <c r="V33" s="281"/>
    </row>
    <row r="34" spans="1:22" ht="34.5">
      <c r="A34" s="259">
        <v>15</v>
      </c>
      <c r="B34" s="252" t="s">
        <v>334</v>
      </c>
      <c r="C34" s="286"/>
      <c r="D34" s="282"/>
      <c r="E34" s="286"/>
      <c r="F34" s="265"/>
      <c r="G34" s="267"/>
      <c r="H34" s="281"/>
      <c r="I34" s="286"/>
      <c r="J34" s="265"/>
      <c r="K34" s="267"/>
      <c r="L34" s="281"/>
      <c r="M34" s="286"/>
      <c r="N34" s="265"/>
      <c r="O34" s="267"/>
      <c r="P34" s="281"/>
      <c r="Q34" s="280"/>
      <c r="R34" s="265"/>
      <c r="S34" s="265"/>
      <c r="T34" s="281"/>
      <c r="U34" s="280"/>
      <c r="V34" s="281"/>
    </row>
    <row r="35" spans="1:22" ht="51.75">
      <c r="A35" s="259">
        <v>16</v>
      </c>
      <c r="B35" s="252" t="s">
        <v>335</v>
      </c>
      <c r="C35" s="703"/>
      <c r="D35" s="281"/>
      <c r="E35" s="280"/>
      <c r="F35" s="265"/>
      <c r="G35" s="265"/>
      <c r="H35" s="281"/>
      <c r="I35" s="286"/>
      <c r="J35" s="267"/>
      <c r="K35" s="265"/>
      <c r="L35" s="282"/>
      <c r="M35" s="280"/>
      <c r="N35" s="265"/>
      <c r="O35" s="265"/>
      <c r="P35" s="281"/>
      <c r="Q35" s="280"/>
      <c r="R35" s="265"/>
      <c r="S35" s="265"/>
      <c r="T35" s="281"/>
      <c r="U35" s="280"/>
      <c r="V35" s="281"/>
    </row>
    <row r="36" spans="1:22" ht="35.25" thickBot="1">
      <c r="A36" s="253">
        <v>17</v>
      </c>
      <c r="B36" s="252" t="s">
        <v>336</v>
      </c>
      <c r="C36" s="704"/>
      <c r="D36" s="285"/>
      <c r="E36" s="287"/>
      <c r="F36" s="284"/>
      <c r="G36" s="714"/>
      <c r="H36" s="706"/>
      <c r="I36" s="283"/>
      <c r="J36" s="705"/>
      <c r="K36" s="284"/>
      <c r="L36" s="285"/>
      <c r="M36" s="287"/>
      <c r="N36" s="284"/>
      <c r="O36" s="284"/>
      <c r="P36" s="285"/>
      <c r="Q36" s="287"/>
      <c r="R36" s="284"/>
      <c r="S36" s="284"/>
      <c r="T36" s="285"/>
      <c r="U36" s="287"/>
      <c r="V36" s="285"/>
    </row>
    <row r="37" spans="1:22">
      <c r="A37" s="253"/>
      <c r="C37" s="261"/>
      <c r="D37" s="261"/>
      <c r="E37" s="261"/>
      <c r="F37" s="261"/>
      <c r="G37" s="261"/>
      <c r="H37" s="261"/>
      <c r="I37" s="261"/>
      <c r="J37" s="261"/>
      <c r="K37" s="261"/>
      <c r="L37" s="261"/>
      <c r="M37" s="261"/>
      <c r="N37" s="261"/>
      <c r="O37" s="261"/>
      <c r="P37" s="261"/>
      <c r="Q37" s="261"/>
      <c r="R37" s="261"/>
      <c r="S37" s="261"/>
      <c r="T37" s="261"/>
      <c r="U37" s="261"/>
      <c r="V37" s="261"/>
    </row>
    <row r="38" spans="1:22" ht="18.75" thickBot="1">
      <c r="A38" s="866" t="s">
        <v>337</v>
      </c>
      <c r="B38" s="866"/>
      <c r="C38" s="260"/>
      <c r="D38" s="260"/>
      <c r="E38" s="260"/>
      <c r="F38" s="260"/>
      <c r="G38" s="260"/>
      <c r="H38" s="260"/>
      <c r="I38" s="260"/>
      <c r="J38" s="260"/>
      <c r="K38" s="260"/>
      <c r="L38" s="260"/>
      <c r="M38" s="260"/>
      <c r="N38" s="260"/>
      <c r="O38" s="260"/>
      <c r="P38" s="260"/>
      <c r="Q38" s="260"/>
      <c r="R38" s="260"/>
      <c r="S38" s="260"/>
      <c r="T38" s="260"/>
      <c r="U38" s="260"/>
      <c r="V38" s="260"/>
    </row>
    <row r="39" spans="1:22" ht="35.25" thickBot="1">
      <c r="A39" s="253">
        <v>18</v>
      </c>
      <c r="B39" s="252" t="s">
        <v>339</v>
      </c>
      <c r="C39" s="268"/>
      <c r="D39" s="269"/>
      <c r="E39" s="274"/>
      <c r="F39" s="271"/>
      <c r="G39" s="271"/>
      <c r="H39" s="275"/>
      <c r="I39" s="268"/>
      <c r="J39" s="271"/>
      <c r="K39" s="273"/>
      <c r="L39" s="269"/>
      <c r="M39" s="268"/>
      <c r="N39" s="273"/>
      <c r="O39" s="271"/>
      <c r="P39" s="269"/>
      <c r="Q39" s="274"/>
      <c r="R39" s="271"/>
      <c r="S39" s="271"/>
      <c r="T39" s="269"/>
      <c r="U39" s="268"/>
      <c r="V39" s="269"/>
    </row>
    <row r="40" spans="1:22" ht="36" customHeight="1">
      <c r="A40" s="253"/>
      <c r="C40" s="261"/>
      <c r="D40" s="261"/>
      <c r="E40" s="261"/>
      <c r="F40" s="261"/>
      <c r="G40" s="261"/>
      <c r="H40" s="261"/>
      <c r="I40" s="261"/>
      <c r="J40" s="261"/>
      <c r="K40" s="261"/>
      <c r="L40" s="261"/>
      <c r="M40" s="261"/>
      <c r="N40" s="261"/>
      <c r="O40" s="261"/>
      <c r="P40" s="261"/>
      <c r="Q40" s="261"/>
      <c r="R40" s="261"/>
      <c r="S40" s="261"/>
      <c r="T40" s="261"/>
      <c r="U40" s="261"/>
      <c r="V40" s="261"/>
    </row>
    <row r="41" spans="1:22" ht="40.5" customHeight="1" thickBot="1">
      <c r="A41" s="867" t="s">
        <v>338</v>
      </c>
      <c r="B41" s="867"/>
      <c r="C41" s="692"/>
      <c r="D41" s="262"/>
      <c r="E41" s="262"/>
      <c r="F41" s="262"/>
      <c r="G41" s="262"/>
      <c r="H41" s="262"/>
      <c r="I41" s="262"/>
      <c r="J41" s="262"/>
      <c r="K41" s="262"/>
      <c r="L41" s="262"/>
      <c r="M41" s="262"/>
      <c r="N41" s="262"/>
      <c r="O41" s="262"/>
      <c r="P41" s="262"/>
      <c r="Q41" s="262"/>
      <c r="R41" s="262"/>
      <c r="S41" s="262"/>
      <c r="T41" s="262"/>
      <c r="U41" s="262"/>
      <c r="V41" s="262"/>
    </row>
    <row r="42" spans="1:22" ht="18" thickBot="1">
      <c r="A42" s="253">
        <v>19</v>
      </c>
      <c r="B42" s="691" t="s">
        <v>340</v>
      </c>
      <c r="C42" s="708"/>
      <c r="D42" s="269"/>
      <c r="E42" s="268"/>
      <c r="F42" s="272"/>
      <c r="G42" s="271"/>
      <c r="H42" s="269"/>
      <c r="I42" s="268"/>
      <c r="J42" s="272"/>
      <c r="K42" s="271"/>
      <c r="L42" s="269"/>
      <c r="M42" s="268"/>
      <c r="N42" s="272"/>
      <c r="O42" s="271"/>
      <c r="P42" s="269"/>
      <c r="Q42" s="268"/>
      <c r="R42" s="272"/>
      <c r="S42" s="271"/>
      <c r="T42" s="269"/>
      <c r="U42" s="268"/>
      <c r="V42" s="709"/>
    </row>
    <row r="43" spans="1:22">
      <c r="C43" s="261"/>
      <c r="D43" s="261"/>
      <c r="E43" s="261"/>
      <c r="F43" s="261"/>
      <c r="G43" s="261"/>
      <c r="H43" s="261"/>
      <c r="I43" s="261"/>
      <c r="J43" s="261"/>
      <c r="K43" s="261"/>
      <c r="L43" s="261"/>
      <c r="M43" s="261"/>
      <c r="N43" s="261"/>
      <c r="O43" s="261"/>
      <c r="P43" s="261"/>
      <c r="Q43" s="261"/>
      <c r="R43" s="261"/>
      <c r="S43" s="261"/>
      <c r="T43" s="261"/>
      <c r="U43" s="261"/>
      <c r="V43" s="261"/>
    </row>
    <row r="44" spans="1:22">
      <c r="C44" s="261"/>
      <c r="D44" s="261"/>
      <c r="E44" s="261"/>
      <c r="F44" s="261"/>
      <c r="G44" s="261"/>
      <c r="H44" s="261"/>
      <c r="I44" s="261"/>
      <c r="J44" s="261"/>
      <c r="K44" s="261"/>
      <c r="L44" s="261"/>
      <c r="M44" s="261"/>
      <c r="N44" s="261"/>
      <c r="O44" s="261"/>
      <c r="P44" s="261"/>
      <c r="Q44" s="261"/>
      <c r="R44" s="261"/>
      <c r="S44" s="261"/>
      <c r="T44" s="261"/>
      <c r="U44" s="261"/>
      <c r="V44" s="261"/>
    </row>
    <row r="45" spans="1:22">
      <c r="C45" s="261"/>
      <c r="D45" s="261"/>
      <c r="E45" s="261"/>
      <c r="F45" s="261"/>
      <c r="G45" s="261"/>
      <c r="H45" s="261"/>
      <c r="I45" s="261"/>
      <c r="J45" s="261"/>
      <c r="K45" s="261"/>
      <c r="L45" s="261"/>
      <c r="M45" s="261"/>
      <c r="N45" s="261"/>
      <c r="O45" s="261"/>
      <c r="P45" s="261"/>
      <c r="Q45" s="261"/>
      <c r="R45" s="261"/>
      <c r="S45" s="261"/>
      <c r="T45" s="261"/>
      <c r="U45" s="261"/>
      <c r="V45" s="261"/>
    </row>
    <row r="46" spans="1:22">
      <c r="C46" s="261"/>
      <c r="D46" s="261"/>
      <c r="E46" s="261"/>
      <c r="F46" s="261"/>
      <c r="G46" s="261"/>
      <c r="H46" s="261"/>
      <c r="I46" s="261"/>
      <c r="J46" s="261"/>
      <c r="K46" s="261"/>
      <c r="L46" s="261"/>
      <c r="M46" s="261"/>
      <c r="N46" s="261"/>
      <c r="O46" s="261"/>
      <c r="P46" s="261"/>
      <c r="Q46" s="261"/>
      <c r="R46" s="261"/>
      <c r="S46" s="261"/>
      <c r="T46" s="261"/>
      <c r="U46" s="261"/>
      <c r="V46" s="261"/>
    </row>
    <row r="47" spans="1:22">
      <c r="C47" s="261"/>
      <c r="D47" s="261"/>
      <c r="E47" s="261"/>
      <c r="F47" s="261"/>
      <c r="G47" s="261"/>
      <c r="H47" s="261"/>
      <c r="I47" s="261"/>
      <c r="J47" s="261"/>
      <c r="K47" s="261"/>
      <c r="L47" s="261"/>
      <c r="M47" s="261"/>
      <c r="N47" s="261"/>
      <c r="O47" s="261"/>
      <c r="P47" s="261"/>
      <c r="Q47" s="261"/>
      <c r="R47" s="261"/>
      <c r="S47" s="261"/>
      <c r="T47" s="261"/>
      <c r="U47" s="261"/>
      <c r="V47" s="261"/>
    </row>
    <row r="48" spans="1:22">
      <c r="C48" s="261"/>
      <c r="D48" s="261"/>
      <c r="E48" s="261"/>
      <c r="F48" s="261"/>
      <c r="G48" s="261"/>
      <c r="H48" s="261"/>
      <c r="I48" s="261"/>
      <c r="J48" s="261"/>
      <c r="K48" s="261"/>
      <c r="L48" s="261"/>
      <c r="M48" s="261"/>
      <c r="N48" s="261"/>
      <c r="O48" s="261"/>
      <c r="P48" s="261"/>
      <c r="Q48" s="261"/>
      <c r="R48" s="261"/>
      <c r="S48" s="261"/>
      <c r="T48" s="261"/>
      <c r="U48" s="261"/>
      <c r="V48" s="261"/>
    </row>
    <row r="49" spans="3:22">
      <c r="C49" s="261"/>
      <c r="D49" s="261"/>
      <c r="E49" s="261"/>
      <c r="F49" s="261"/>
      <c r="G49" s="261"/>
      <c r="H49" s="261"/>
      <c r="I49" s="261"/>
      <c r="J49" s="261"/>
      <c r="K49" s="261"/>
      <c r="L49" s="261"/>
      <c r="M49" s="261"/>
      <c r="N49" s="261"/>
      <c r="O49" s="261"/>
      <c r="P49" s="261"/>
      <c r="Q49" s="261"/>
      <c r="R49" s="261"/>
      <c r="S49" s="261"/>
      <c r="T49" s="261"/>
      <c r="U49" s="261"/>
      <c r="V49" s="261"/>
    </row>
    <row r="50" spans="3:22">
      <c r="C50" s="261"/>
      <c r="D50" s="261"/>
      <c r="E50" s="261"/>
      <c r="F50" s="261"/>
      <c r="G50" s="261"/>
      <c r="H50" s="261"/>
      <c r="I50" s="261"/>
      <c r="J50" s="261"/>
      <c r="K50" s="261"/>
      <c r="L50" s="261"/>
      <c r="M50" s="261"/>
      <c r="N50" s="261"/>
      <c r="O50" s="261"/>
      <c r="P50" s="261"/>
      <c r="Q50" s="261"/>
      <c r="R50" s="261"/>
      <c r="S50" s="261"/>
      <c r="T50" s="261"/>
      <c r="U50" s="261"/>
      <c r="V50" s="261"/>
    </row>
    <row r="51" spans="3:22">
      <c r="C51" s="261"/>
      <c r="D51" s="261"/>
      <c r="E51" s="261"/>
      <c r="F51" s="261"/>
      <c r="G51" s="261"/>
      <c r="H51" s="261"/>
      <c r="I51" s="261"/>
      <c r="J51" s="261"/>
      <c r="K51" s="261"/>
      <c r="L51" s="261"/>
      <c r="M51" s="261"/>
      <c r="N51" s="261"/>
      <c r="O51" s="261"/>
      <c r="P51" s="261"/>
      <c r="Q51" s="261"/>
      <c r="R51" s="261"/>
      <c r="S51" s="261"/>
      <c r="T51" s="261"/>
      <c r="U51" s="261"/>
      <c r="V51" s="261"/>
    </row>
    <row r="52" spans="3:22">
      <c r="C52" s="261"/>
      <c r="D52" s="261"/>
      <c r="E52" s="261"/>
      <c r="F52" s="261"/>
      <c r="G52" s="261"/>
      <c r="H52" s="261"/>
      <c r="I52" s="261"/>
      <c r="J52" s="261"/>
      <c r="K52" s="261"/>
      <c r="L52" s="261"/>
      <c r="M52" s="261"/>
      <c r="N52" s="261"/>
      <c r="O52" s="261"/>
      <c r="P52" s="261"/>
      <c r="Q52" s="261"/>
      <c r="R52" s="261"/>
      <c r="S52" s="261"/>
      <c r="T52" s="261"/>
      <c r="U52" s="261"/>
      <c r="V52" s="261"/>
    </row>
    <row r="53" spans="3:22">
      <c r="C53" s="261"/>
      <c r="D53" s="261"/>
      <c r="E53" s="261"/>
      <c r="F53" s="261"/>
      <c r="G53" s="261"/>
      <c r="H53" s="261"/>
      <c r="I53" s="261"/>
      <c r="J53" s="261"/>
      <c r="K53" s="261"/>
      <c r="L53" s="261"/>
      <c r="M53" s="261"/>
      <c r="N53" s="261"/>
      <c r="O53" s="261"/>
      <c r="P53" s="261"/>
      <c r="Q53" s="261"/>
      <c r="R53" s="261"/>
      <c r="S53" s="261"/>
      <c r="T53" s="261"/>
      <c r="U53" s="261"/>
      <c r="V53" s="261"/>
    </row>
    <row r="54" spans="3:22">
      <c r="C54" s="261"/>
      <c r="D54" s="261"/>
      <c r="E54" s="261"/>
      <c r="F54" s="261"/>
      <c r="G54" s="261"/>
      <c r="H54" s="261"/>
      <c r="I54" s="261"/>
      <c r="J54" s="261"/>
      <c r="K54" s="261"/>
      <c r="L54" s="261"/>
      <c r="M54" s="261"/>
      <c r="N54" s="261"/>
      <c r="O54" s="261"/>
      <c r="P54" s="261"/>
      <c r="Q54" s="261"/>
      <c r="R54" s="261"/>
      <c r="S54" s="261"/>
      <c r="T54" s="261"/>
      <c r="U54" s="261"/>
      <c r="V54" s="261"/>
    </row>
    <row r="55" spans="3:22">
      <c r="C55" s="261"/>
      <c r="D55" s="261"/>
      <c r="E55" s="261"/>
      <c r="F55" s="261"/>
      <c r="G55" s="261"/>
      <c r="H55" s="261"/>
      <c r="I55" s="261"/>
      <c r="J55" s="261"/>
      <c r="K55" s="261"/>
      <c r="L55" s="261"/>
      <c r="M55" s="261"/>
      <c r="N55" s="261"/>
      <c r="O55" s="261"/>
      <c r="P55" s="261"/>
      <c r="Q55" s="261"/>
      <c r="R55" s="261"/>
      <c r="S55" s="261"/>
      <c r="T55" s="261"/>
      <c r="U55" s="261"/>
      <c r="V55" s="261"/>
    </row>
    <row r="56" spans="3:22">
      <c r="C56" s="261"/>
      <c r="D56" s="261"/>
      <c r="E56" s="261"/>
      <c r="F56" s="261"/>
      <c r="G56" s="261"/>
      <c r="H56" s="261"/>
      <c r="I56" s="261"/>
      <c r="J56" s="261"/>
      <c r="K56" s="261"/>
      <c r="L56" s="261"/>
      <c r="M56" s="261"/>
      <c r="N56" s="261"/>
      <c r="O56" s="261"/>
      <c r="P56" s="261"/>
      <c r="Q56" s="261"/>
      <c r="R56" s="261"/>
      <c r="S56" s="261"/>
      <c r="T56" s="261"/>
      <c r="U56" s="261"/>
      <c r="V56" s="261"/>
    </row>
    <row r="57" spans="3:22">
      <c r="C57" s="261"/>
      <c r="D57" s="261"/>
      <c r="E57" s="261"/>
      <c r="F57" s="261"/>
      <c r="G57" s="261"/>
      <c r="H57" s="261"/>
      <c r="I57" s="261"/>
      <c r="J57" s="261"/>
      <c r="K57" s="261"/>
      <c r="L57" s="261"/>
      <c r="M57" s="261"/>
      <c r="N57" s="261"/>
      <c r="O57" s="261"/>
      <c r="P57" s="261"/>
      <c r="Q57" s="261"/>
      <c r="R57" s="261"/>
      <c r="S57" s="261"/>
      <c r="T57" s="261"/>
      <c r="U57" s="261"/>
      <c r="V57" s="261"/>
    </row>
    <row r="58" spans="3:22">
      <c r="C58" s="261"/>
      <c r="D58" s="261"/>
      <c r="E58" s="261"/>
      <c r="F58" s="261"/>
      <c r="G58" s="261"/>
      <c r="H58" s="261"/>
      <c r="I58" s="261"/>
      <c r="J58" s="261"/>
      <c r="K58" s="261"/>
      <c r="L58" s="261"/>
      <c r="M58" s="261"/>
      <c r="N58" s="261"/>
      <c r="O58" s="261"/>
      <c r="P58" s="261"/>
      <c r="Q58" s="261"/>
      <c r="R58" s="261"/>
      <c r="S58" s="261"/>
      <c r="T58" s="261"/>
      <c r="U58" s="261"/>
      <c r="V58" s="261"/>
    </row>
    <row r="59" spans="3:22">
      <c r="C59" s="261"/>
      <c r="D59" s="261"/>
      <c r="E59" s="261"/>
      <c r="F59" s="261"/>
      <c r="G59" s="261"/>
      <c r="H59" s="261"/>
      <c r="I59" s="261"/>
      <c r="J59" s="261"/>
      <c r="K59" s="261"/>
      <c r="L59" s="261"/>
      <c r="M59" s="261"/>
      <c r="N59" s="261"/>
      <c r="O59" s="261"/>
      <c r="P59" s="261"/>
      <c r="Q59" s="261"/>
      <c r="R59" s="261"/>
      <c r="S59" s="261"/>
      <c r="T59" s="261"/>
      <c r="U59" s="261"/>
      <c r="V59" s="261"/>
    </row>
    <row r="60" spans="3:22">
      <c r="C60" s="261"/>
      <c r="D60" s="261"/>
      <c r="E60" s="261"/>
      <c r="F60" s="261"/>
      <c r="G60" s="261"/>
      <c r="H60" s="261"/>
      <c r="I60" s="261"/>
      <c r="J60" s="261"/>
      <c r="K60" s="261"/>
      <c r="L60" s="261"/>
      <c r="M60" s="261"/>
      <c r="N60" s="261"/>
      <c r="O60" s="261"/>
      <c r="P60" s="261"/>
      <c r="Q60" s="261"/>
      <c r="R60" s="261"/>
      <c r="S60" s="261"/>
      <c r="T60" s="261"/>
      <c r="U60" s="261"/>
      <c r="V60" s="261"/>
    </row>
    <row r="61" spans="3:22">
      <c r="C61" s="261"/>
      <c r="D61" s="261"/>
      <c r="E61" s="261"/>
      <c r="F61" s="261"/>
      <c r="G61" s="261"/>
      <c r="H61" s="261"/>
      <c r="I61" s="261"/>
      <c r="J61" s="261"/>
      <c r="K61" s="261"/>
      <c r="L61" s="261"/>
      <c r="M61" s="261"/>
      <c r="N61" s="261"/>
      <c r="O61" s="261"/>
      <c r="P61" s="261"/>
      <c r="Q61" s="261"/>
      <c r="R61" s="261"/>
      <c r="S61" s="261"/>
      <c r="T61" s="261"/>
      <c r="U61" s="261"/>
      <c r="V61" s="261"/>
    </row>
    <row r="62" spans="3:22">
      <c r="C62" s="261"/>
      <c r="D62" s="261"/>
      <c r="E62" s="261"/>
      <c r="F62" s="261"/>
      <c r="G62" s="261"/>
      <c r="H62" s="261"/>
      <c r="I62" s="261"/>
      <c r="J62" s="261"/>
      <c r="K62" s="261"/>
      <c r="L62" s="261"/>
      <c r="M62" s="261"/>
      <c r="N62" s="261"/>
      <c r="O62" s="261"/>
      <c r="P62" s="261"/>
      <c r="Q62" s="261"/>
      <c r="R62" s="261"/>
      <c r="S62" s="261"/>
      <c r="T62" s="261"/>
      <c r="U62" s="261"/>
      <c r="V62" s="261"/>
    </row>
    <row r="63" spans="3:22">
      <c r="C63" s="261"/>
      <c r="D63" s="261"/>
      <c r="E63" s="261"/>
      <c r="F63" s="261"/>
      <c r="G63" s="261"/>
      <c r="H63" s="261"/>
      <c r="I63" s="261"/>
      <c r="J63" s="261"/>
      <c r="K63" s="261"/>
      <c r="L63" s="261"/>
      <c r="M63" s="261"/>
      <c r="N63" s="261"/>
      <c r="O63" s="261"/>
      <c r="P63" s="261"/>
      <c r="Q63" s="261"/>
      <c r="R63" s="261"/>
      <c r="S63" s="261"/>
      <c r="T63" s="261"/>
      <c r="U63" s="261"/>
      <c r="V63" s="261"/>
    </row>
    <row r="64" spans="3:22">
      <c r="C64" s="261"/>
      <c r="D64" s="261"/>
      <c r="E64" s="261"/>
      <c r="F64" s="261"/>
      <c r="G64" s="261"/>
      <c r="H64" s="261"/>
      <c r="I64" s="261"/>
      <c r="J64" s="261"/>
      <c r="K64" s="261"/>
      <c r="L64" s="261"/>
      <c r="M64" s="261"/>
      <c r="N64" s="261"/>
      <c r="O64" s="261"/>
      <c r="P64" s="261"/>
      <c r="Q64" s="261"/>
      <c r="R64" s="261"/>
      <c r="S64" s="261"/>
      <c r="T64" s="261"/>
      <c r="U64" s="261"/>
      <c r="V64" s="261"/>
    </row>
    <row r="65" spans="3:22">
      <c r="C65" s="261"/>
      <c r="D65" s="261"/>
      <c r="E65" s="261"/>
      <c r="F65" s="261"/>
      <c r="G65" s="261"/>
      <c r="H65" s="261"/>
      <c r="I65" s="261"/>
      <c r="J65" s="261"/>
      <c r="K65" s="261"/>
      <c r="L65" s="261"/>
      <c r="M65" s="261"/>
      <c r="N65" s="261"/>
      <c r="O65" s="261"/>
      <c r="P65" s="261"/>
      <c r="Q65" s="261"/>
      <c r="R65" s="261"/>
      <c r="S65" s="261"/>
      <c r="T65" s="261"/>
      <c r="U65" s="261"/>
      <c r="V65" s="261"/>
    </row>
    <row r="66" spans="3:22">
      <c r="C66" s="261"/>
      <c r="D66" s="261"/>
      <c r="E66" s="261"/>
      <c r="F66" s="261"/>
      <c r="G66" s="261"/>
      <c r="H66" s="261"/>
      <c r="I66" s="261"/>
      <c r="J66" s="261"/>
      <c r="K66" s="261"/>
      <c r="L66" s="261"/>
      <c r="M66" s="261"/>
      <c r="N66" s="261"/>
      <c r="O66" s="261"/>
      <c r="P66" s="261"/>
      <c r="Q66" s="261"/>
      <c r="R66" s="261"/>
      <c r="S66" s="261"/>
      <c r="T66" s="261"/>
      <c r="U66" s="261"/>
      <c r="V66" s="261"/>
    </row>
    <row r="67" spans="3:22">
      <c r="C67" s="261"/>
      <c r="D67" s="261"/>
      <c r="E67" s="261"/>
      <c r="F67" s="261"/>
      <c r="G67" s="261"/>
      <c r="H67" s="261"/>
      <c r="I67" s="261"/>
      <c r="J67" s="261"/>
      <c r="K67" s="261"/>
      <c r="L67" s="261"/>
      <c r="M67" s="261"/>
      <c r="N67" s="261"/>
      <c r="O67" s="261"/>
      <c r="P67" s="261"/>
      <c r="Q67" s="261"/>
      <c r="R67" s="261"/>
      <c r="S67" s="261"/>
      <c r="T67" s="261"/>
      <c r="U67" s="261"/>
      <c r="V67" s="261"/>
    </row>
    <row r="68" spans="3:22">
      <c r="C68" s="261"/>
      <c r="D68" s="261"/>
      <c r="E68" s="261"/>
      <c r="F68" s="261"/>
      <c r="G68" s="261"/>
      <c r="H68" s="261"/>
      <c r="I68" s="261"/>
      <c r="J68" s="261"/>
      <c r="K68" s="261"/>
      <c r="L68" s="261"/>
      <c r="M68" s="261"/>
      <c r="N68" s="261"/>
      <c r="O68" s="261"/>
      <c r="P68" s="261"/>
      <c r="Q68" s="261"/>
      <c r="R68" s="261"/>
      <c r="S68" s="261"/>
      <c r="T68" s="261"/>
      <c r="U68" s="261"/>
      <c r="V68" s="261"/>
    </row>
    <row r="69" spans="3:22">
      <c r="C69" s="261"/>
      <c r="D69" s="261"/>
      <c r="E69" s="261"/>
      <c r="F69" s="261"/>
      <c r="G69" s="261"/>
      <c r="H69" s="261"/>
      <c r="I69" s="261"/>
      <c r="J69" s="261"/>
      <c r="K69" s="261"/>
      <c r="L69" s="261"/>
      <c r="M69" s="261"/>
      <c r="N69" s="261"/>
      <c r="O69" s="261"/>
      <c r="P69" s="261"/>
      <c r="Q69" s="261"/>
      <c r="R69" s="261"/>
      <c r="S69" s="261"/>
      <c r="T69" s="261"/>
      <c r="U69" s="261"/>
      <c r="V69" s="261"/>
    </row>
    <row r="70" spans="3:22">
      <c r="C70" s="261"/>
      <c r="D70" s="261"/>
      <c r="E70" s="261"/>
      <c r="F70" s="261"/>
      <c r="G70" s="261"/>
      <c r="H70" s="261"/>
      <c r="I70" s="261"/>
      <c r="J70" s="261"/>
      <c r="K70" s="261"/>
      <c r="L70" s="261"/>
      <c r="M70" s="261"/>
      <c r="N70" s="261"/>
      <c r="O70" s="261"/>
      <c r="P70" s="261"/>
      <c r="Q70" s="261"/>
      <c r="R70" s="261"/>
      <c r="S70" s="261"/>
      <c r="T70" s="261"/>
      <c r="U70" s="261"/>
      <c r="V70" s="261"/>
    </row>
    <row r="71" spans="3:22">
      <c r="C71" s="261"/>
      <c r="D71" s="261"/>
      <c r="E71" s="261"/>
      <c r="F71" s="261"/>
      <c r="G71" s="261"/>
      <c r="H71" s="261"/>
      <c r="I71" s="261"/>
      <c r="J71" s="261"/>
      <c r="K71" s="261"/>
      <c r="L71" s="261"/>
      <c r="M71" s="261"/>
      <c r="N71" s="261"/>
      <c r="O71" s="261"/>
      <c r="P71" s="261"/>
      <c r="Q71" s="261"/>
      <c r="R71" s="261"/>
      <c r="S71" s="261"/>
      <c r="T71" s="261"/>
      <c r="U71" s="261"/>
      <c r="V71" s="261"/>
    </row>
    <row r="72" spans="3:22">
      <c r="C72" s="261"/>
      <c r="D72" s="261"/>
      <c r="E72" s="261"/>
      <c r="F72" s="261"/>
      <c r="G72" s="261"/>
      <c r="H72" s="261"/>
      <c r="I72" s="261"/>
      <c r="J72" s="261"/>
      <c r="K72" s="261"/>
      <c r="L72" s="261"/>
      <c r="M72" s="261"/>
      <c r="N72" s="261"/>
      <c r="O72" s="261"/>
      <c r="P72" s="261"/>
      <c r="Q72" s="261"/>
      <c r="R72" s="261"/>
      <c r="S72" s="261"/>
      <c r="T72" s="261"/>
      <c r="U72" s="261"/>
      <c r="V72" s="261"/>
    </row>
    <row r="73" spans="3:22">
      <c r="C73" s="261"/>
      <c r="D73" s="261"/>
      <c r="E73" s="261"/>
      <c r="F73" s="261"/>
      <c r="G73" s="261"/>
      <c r="H73" s="261"/>
      <c r="I73" s="261"/>
      <c r="J73" s="261"/>
      <c r="K73" s="261"/>
      <c r="L73" s="261"/>
      <c r="M73" s="261"/>
      <c r="N73" s="261"/>
      <c r="O73" s="261"/>
      <c r="P73" s="261"/>
      <c r="Q73" s="261"/>
      <c r="R73" s="261"/>
      <c r="S73" s="261"/>
      <c r="T73" s="261"/>
      <c r="U73" s="261"/>
      <c r="V73" s="261"/>
    </row>
    <row r="74" spans="3:22">
      <c r="C74" s="261"/>
      <c r="D74" s="261"/>
      <c r="E74" s="261"/>
      <c r="F74" s="261"/>
      <c r="G74" s="261"/>
      <c r="H74" s="261"/>
      <c r="I74" s="261"/>
      <c r="J74" s="261"/>
      <c r="K74" s="261"/>
      <c r="L74" s="261"/>
      <c r="M74" s="261"/>
      <c r="N74" s="261"/>
      <c r="O74" s="261"/>
      <c r="P74" s="261"/>
      <c r="Q74" s="261"/>
      <c r="R74" s="261"/>
      <c r="S74" s="261"/>
      <c r="T74" s="261"/>
      <c r="U74" s="261"/>
      <c r="V74" s="261"/>
    </row>
    <row r="75" spans="3:22">
      <c r="C75" s="261"/>
      <c r="D75" s="261"/>
      <c r="E75" s="261"/>
      <c r="F75" s="261"/>
      <c r="G75" s="261"/>
      <c r="H75" s="261"/>
      <c r="I75" s="261"/>
      <c r="J75" s="261"/>
      <c r="K75" s="261"/>
      <c r="L75" s="261"/>
      <c r="M75" s="261"/>
      <c r="N75" s="261"/>
      <c r="O75" s="261"/>
      <c r="P75" s="261"/>
      <c r="Q75" s="261"/>
      <c r="R75" s="261"/>
      <c r="S75" s="261"/>
      <c r="T75" s="261"/>
      <c r="U75" s="261"/>
      <c r="V75" s="261"/>
    </row>
    <row r="76" spans="3:22">
      <c r="C76" s="261"/>
      <c r="D76" s="261"/>
      <c r="E76" s="261"/>
      <c r="F76" s="261"/>
      <c r="G76" s="261"/>
      <c r="H76" s="261"/>
      <c r="I76" s="261"/>
      <c r="J76" s="261"/>
      <c r="K76" s="261"/>
      <c r="L76" s="261"/>
      <c r="M76" s="261"/>
      <c r="N76" s="261"/>
      <c r="O76" s="261"/>
      <c r="P76" s="261"/>
      <c r="Q76" s="261"/>
      <c r="R76" s="261"/>
      <c r="S76" s="261"/>
      <c r="T76" s="261"/>
      <c r="U76" s="261"/>
      <c r="V76" s="261"/>
    </row>
    <row r="77" spans="3:22">
      <c r="C77" s="261"/>
      <c r="D77" s="261"/>
      <c r="E77" s="261"/>
      <c r="F77" s="261"/>
      <c r="G77" s="261"/>
      <c r="H77" s="261"/>
      <c r="I77" s="261"/>
      <c r="J77" s="261"/>
      <c r="K77" s="261"/>
      <c r="L77" s="261"/>
      <c r="M77" s="261"/>
      <c r="N77" s="261"/>
      <c r="O77" s="261"/>
      <c r="P77" s="261"/>
      <c r="Q77" s="261"/>
      <c r="R77" s="261"/>
      <c r="S77" s="261"/>
      <c r="T77" s="261"/>
      <c r="U77" s="261"/>
      <c r="V77" s="261"/>
    </row>
    <row r="78" spans="3:22">
      <c r="C78" s="261"/>
      <c r="D78" s="261"/>
      <c r="E78" s="261"/>
      <c r="F78" s="261"/>
      <c r="G78" s="261"/>
      <c r="H78" s="261"/>
      <c r="I78" s="261"/>
      <c r="J78" s="261"/>
      <c r="K78" s="261"/>
      <c r="L78" s="261"/>
      <c r="M78" s="261"/>
      <c r="N78" s="261"/>
      <c r="O78" s="261"/>
      <c r="P78" s="261"/>
      <c r="Q78" s="261"/>
      <c r="R78" s="261"/>
      <c r="S78" s="261"/>
      <c r="T78" s="261"/>
      <c r="U78" s="261"/>
      <c r="V78" s="261"/>
    </row>
    <row r="79" spans="3:22">
      <c r="C79" s="261"/>
      <c r="D79" s="261"/>
      <c r="E79" s="261"/>
      <c r="F79" s="261"/>
      <c r="G79" s="261"/>
      <c r="H79" s="261"/>
      <c r="I79" s="261"/>
      <c r="J79" s="261"/>
      <c r="K79" s="261"/>
      <c r="L79" s="261"/>
      <c r="M79" s="261"/>
      <c r="N79" s="261"/>
      <c r="O79" s="261"/>
      <c r="P79" s="261"/>
      <c r="Q79" s="261"/>
      <c r="R79" s="261"/>
      <c r="S79" s="261"/>
      <c r="T79" s="261"/>
      <c r="U79" s="261"/>
      <c r="V79" s="261"/>
    </row>
    <row r="80" spans="3:22">
      <c r="C80" s="261"/>
      <c r="D80" s="261"/>
      <c r="E80" s="261"/>
      <c r="F80" s="261"/>
      <c r="G80" s="261"/>
      <c r="H80" s="261"/>
      <c r="I80" s="261"/>
      <c r="J80" s="261"/>
      <c r="K80" s="261"/>
      <c r="L80" s="261"/>
      <c r="M80" s="261"/>
      <c r="N80" s="261"/>
      <c r="O80" s="261"/>
      <c r="P80" s="261"/>
      <c r="Q80" s="261"/>
      <c r="R80" s="261"/>
      <c r="S80" s="261"/>
      <c r="T80" s="261"/>
      <c r="U80" s="261"/>
      <c r="V80" s="261"/>
    </row>
    <row r="81" spans="3:22">
      <c r="C81" s="261"/>
      <c r="D81" s="261"/>
      <c r="E81" s="261"/>
      <c r="F81" s="261"/>
      <c r="G81" s="261"/>
      <c r="H81" s="261"/>
      <c r="I81" s="261"/>
      <c r="J81" s="261"/>
      <c r="K81" s="261"/>
      <c r="L81" s="261"/>
      <c r="M81" s="261"/>
      <c r="N81" s="261"/>
      <c r="O81" s="261"/>
      <c r="P81" s="261"/>
      <c r="Q81" s="261"/>
      <c r="R81" s="261"/>
      <c r="S81" s="261"/>
      <c r="T81" s="261"/>
      <c r="U81" s="261"/>
      <c r="V81" s="261"/>
    </row>
    <row r="82" spans="3:22">
      <c r="C82" s="261"/>
      <c r="D82" s="261"/>
      <c r="E82" s="261"/>
      <c r="F82" s="261"/>
      <c r="G82" s="261"/>
      <c r="H82" s="261"/>
      <c r="I82" s="261"/>
      <c r="J82" s="261"/>
      <c r="K82" s="261"/>
      <c r="L82" s="261"/>
      <c r="M82" s="261"/>
      <c r="N82" s="261"/>
      <c r="O82" s="261"/>
      <c r="P82" s="261"/>
      <c r="Q82" s="261"/>
      <c r="R82" s="261"/>
      <c r="S82" s="261"/>
      <c r="T82" s="261"/>
      <c r="U82" s="261"/>
      <c r="V82" s="261"/>
    </row>
    <row r="83" spans="3:22">
      <c r="C83" s="261"/>
      <c r="D83" s="261"/>
      <c r="E83" s="261"/>
      <c r="F83" s="261"/>
      <c r="G83" s="261"/>
      <c r="H83" s="261"/>
      <c r="I83" s="261"/>
      <c r="J83" s="261"/>
      <c r="K83" s="261"/>
      <c r="L83" s="261"/>
      <c r="M83" s="261"/>
      <c r="N83" s="261"/>
      <c r="O83" s="261"/>
      <c r="P83" s="261"/>
      <c r="Q83" s="261"/>
      <c r="R83" s="261"/>
      <c r="S83" s="261"/>
      <c r="T83" s="261"/>
      <c r="U83" s="261"/>
      <c r="V83" s="261"/>
    </row>
    <row r="84" spans="3:22">
      <c r="C84" s="261"/>
      <c r="D84" s="261"/>
      <c r="E84" s="261"/>
      <c r="F84" s="261"/>
      <c r="G84" s="261"/>
      <c r="H84" s="261"/>
      <c r="I84" s="261"/>
      <c r="J84" s="261"/>
      <c r="K84" s="261"/>
      <c r="L84" s="261"/>
      <c r="M84" s="261"/>
      <c r="N84" s="261"/>
      <c r="O84" s="261"/>
      <c r="P84" s="261"/>
      <c r="Q84" s="261"/>
      <c r="R84" s="261"/>
      <c r="S84" s="261"/>
      <c r="T84" s="261"/>
      <c r="U84" s="261"/>
      <c r="V84" s="261"/>
    </row>
    <row r="85" spans="3:22">
      <c r="C85" s="261"/>
      <c r="D85" s="261"/>
      <c r="E85" s="261"/>
      <c r="F85" s="261"/>
      <c r="G85" s="261"/>
      <c r="H85" s="261"/>
      <c r="I85" s="261"/>
      <c r="J85" s="261"/>
      <c r="K85" s="261"/>
      <c r="L85" s="261"/>
      <c r="M85" s="261"/>
      <c r="N85" s="261"/>
      <c r="O85" s="261"/>
      <c r="P85" s="261"/>
      <c r="Q85" s="261"/>
      <c r="R85" s="261"/>
      <c r="S85" s="261"/>
      <c r="T85" s="261"/>
      <c r="U85" s="261"/>
      <c r="V85" s="261"/>
    </row>
    <row r="86" spans="3:22">
      <c r="C86" s="261"/>
      <c r="D86" s="261"/>
      <c r="E86" s="261"/>
      <c r="F86" s="261"/>
      <c r="G86" s="261"/>
      <c r="H86" s="261"/>
      <c r="I86" s="261"/>
      <c r="J86" s="261"/>
      <c r="K86" s="261"/>
      <c r="L86" s="261"/>
      <c r="M86" s="261"/>
      <c r="N86" s="261"/>
      <c r="O86" s="261"/>
      <c r="P86" s="261"/>
      <c r="Q86" s="261"/>
      <c r="R86" s="261"/>
      <c r="S86" s="261"/>
      <c r="T86" s="261"/>
      <c r="U86" s="261"/>
      <c r="V86" s="261"/>
    </row>
    <row r="87" spans="3:22">
      <c r="C87" s="261"/>
      <c r="D87" s="261"/>
      <c r="E87" s="261"/>
      <c r="F87" s="261"/>
      <c r="G87" s="261"/>
      <c r="H87" s="261"/>
      <c r="I87" s="261"/>
      <c r="J87" s="261"/>
      <c r="K87" s="261"/>
      <c r="L87" s="261"/>
      <c r="M87" s="261"/>
      <c r="N87" s="261"/>
      <c r="O87" s="261"/>
      <c r="P87" s="261"/>
      <c r="Q87" s="261"/>
      <c r="R87" s="261"/>
      <c r="S87" s="261"/>
      <c r="T87" s="261"/>
      <c r="U87" s="261"/>
      <c r="V87" s="261"/>
    </row>
    <row r="88" spans="3:22">
      <c r="C88" s="261"/>
      <c r="D88" s="261"/>
      <c r="E88" s="261"/>
      <c r="F88" s="261"/>
      <c r="G88" s="261"/>
      <c r="H88" s="261"/>
      <c r="I88" s="261"/>
      <c r="J88" s="261"/>
      <c r="K88" s="261"/>
      <c r="L88" s="261"/>
      <c r="M88" s="261"/>
      <c r="N88" s="261"/>
      <c r="O88" s="261"/>
      <c r="P88" s="261"/>
      <c r="Q88" s="261"/>
      <c r="R88" s="261"/>
      <c r="S88" s="261"/>
      <c r="T88" s="261"/>
      <c r="U88" s="261"/>
      <c r="V88" s="261"/>
    </row>
    <row r="89" spans="3:22">
      <c r="C89" s="261"/>
      <c r="D89" s="261"/>
      <c r="E89" s="261"/>
      <c r="F89" s="261"/>
      <c r="G89" s="261"/>
      <c r="H89" s="261"/>
      <c r="I89" s="261"/>
      <c r="J89" s="261"/>
      <c r="K89" s="261"/>
      <c r="L89" s="261"/>
      <c r="M89" s="261"/>
      <c r="N89" s="261"/>
      <c r="O89" s="261"/>
      <c r="P89" s="261"/>
      <c r="Q89" s="261"/>
      <c r="R89" s="261"/>
      <c r="S89" s="261"/>
      <c r="T89" s="261"/>
      <c r="U89" s="261"/>
      <c r="V89" s="261"/>
    </row>
    <row r="90" spans="3:22">
      <c r="C90" s="261"/>
      <c r="D90" s="261"/>
      <c r="E90" s="261"/>
      <c r="F90" s="261"/>
      <c r="G90" s="261"/>
      <c r="H90" s="261"/>
      <c r="I90" s="261"/>
      <c r="J90" s="261"/>
      <c r="K90" s="261"/>
      <c r="L90" s="261"/>
      <c r="M90" s="261"/>
      <c r="N90" s="261"/>
      <c r="O90" s="261"/>
      <c r="P90" s="261"/>
      <c r="Q90" s="261"/>
      <c r="R90" s="261"/>
      <c r="S90" s="261"/>
      <c r="T90" s="261"/>
      <c r="U90" s="261"/>
      <c r="V90" s="261"/>
    </row>
    <row r="91" spans="3:22">
      <c r="C91" s="261"/>
      <c r="D91" s="261"/>
      <c r="E91" s="261"/>
      <c r="F91" s="261"/>
      <c r="G91" s="261"/>
      <c r="H91" s="261"/>
      <c r="I91" s="261"/>
      <c r="J91" s="261"/>
      <c r="K91" s="261"/>
      <c r="L91" s="261"/>
      <c r="M91" s="261"/>
      <c r="N91" s="261"/>
      <c r="O91" s="261"/>
      <c r="P91" s="261"/>
      <c r="Q91" s="261"/>
      <c r="R91" s="261"/>
      <c r="S91" s="261"/>
      <c r="T91" s="261"/>
      <c r="U91" s="261"/>
      <c r="V91" s="261"/>
    </row>
    <row r="92" spans="3:22">
      <c r="C92" s="261"/>
      <c r="D92" s="261"/>
      <c r="E92" s="261"/>
      <c r="F92" s="261"/>
      <c r="G92" s="261"/>
      <c r="H92" s="261"/>
      <c r="I92" s="261"/>
      <c r="J92" s="261"/>
      <c r="K92" s="261"/>
      <c r="L92" s="261"/>
      <c r="M92" s="261"/>
      <c r="N92" s="261"/>
      <c r="O92" s="261"/>
      <c r="P92" s="261"/>
      <c r="Q92" s="261"/>
      <c r="R92" s="261"/>
      <c r="S92" s="261"/>
      <c r="T92" s="261"/>
      <c r="U92" s="261"/>
      <c r="V92" s="261"/>
    </row>
    <row r="93" spans="3:22">
      <c r="C93" s="261"/>
      <c r="D93" s="261"/>
      <c r="E93" s="261"/>
      <c r="F93" s="261"/>
      <c r="G93" s="261"/>
      <c r="H93" s="261"/>
      <c r="I93" s="261"/>
      <c r="J93" s="261"/>
      <c r="K93" s="261"/>
      <c r="L93" s="261"/>
      <c r="M93" s="261"/>
      <c r="N93" s="261"/>
      <c r="O93" s="261"/>
      <c r="P93" s="261"/>
      <c r="Q93" s="261"/>
      <c r="R93" s="261"/>
      <c r="S93" s="261"/>
      <c r="T93" s="261"/>
      <c r="U93" s="261"/>
      <c r="V93" s="261"/>
    </row>
    <row r="94" spans="3:22">
      <c r="C94" s="261"/>
      <c r="D94" s="261"/>
      <c r="E94" s="261"/>
      <c r="F94" s="261"/>
      <c r="G94" s="261"/>
      <c r="H94" s="261"/>
      <c r="I94" s="261"/>
      <c r="J94" s="261"/>
      <c r="K94" s="261"/>
      <c r="L94" s="261"/>
      <c r="M94" s="261"/>
      <c r="N94" s="261"/>
      <c r="O94" s="261"/>
      <c r="P94" s="261"/>
      <c r="Q94" s="261"/>
      <c r="R94" s="261"/>
      <c r="S94" s="261"/>
      <c r="T94" s="261"/>
      <c r="U94" s="261"/>
      <c r="V94" s="261"/>
    </row>
    <row r="95" spans="3:22">
      <c r="C95" s="261"/>
      <c r="D95" s="261"/>
      <c r="E95" s="261"/>
      <c r="F95" s="261"/>
      <c r="G95" s="261"/>
      <c r="H95" s="261"/>
      <c r="I95" s="261"/>
      <c r="J95" s="261"/>
      <c r="K95" s="261"/>
      <c r="L95" s="261"/>
      <c r="M95" s="261"/>
      <c r="N95" s="261"/>
      <c r="O95" s="261"/>
      <c r="P95" s="261"/>
      <c r="Q95" s="261"/>
      <c r="R95" s="261"/>
      <c r="S95" s="261"/>
      <c r="T95" s="261"/>
      <c r="U95" s="261"/>
      <c r="V95" s="261"/>
    </row>
    <row r="96" spans="3:22">
      <c r="C96" s="261"/>
      <c r="D96" s="261"/>
      <c r="E96" s="261"/>
      <c r="F96" s="261"/>
      <c r="G96" s="261"/>
      <c r="H96" s="261"/>
      <c r="I96" s="261"/>
      <c r="J96" s="261"/>
      <c r="K96" s="261"/>
      <c r="L96" s="261"/>
      <c r="M96" s="261"/>
      <c r="N96" s="261"/>
      <c r="O96" s="261"/>
      <c r="P96" s="261"/>
      <c r="Q96" s="261"/>
      <c r="R96" s="261"/>
      <c r="S96" s="261"/>
      <c r="T96" s="261"/>
      <c r="U96" s="261"/>
      <c r="V96" s="261"/>
    </row>
    <row r="97" spans="3:22">
      <c r="C97" s="261"/>
      <c r="D97" s="261"/>
      <c r="E97" s="261"/>
      <c r="F97" s="261"/>
      <c r="G97" s="261"/>
      <c r="H97" s="261"/>
      <c r="I97" s="261"/>
      <c r="J97" s="261"/>
      <c r="K97" s="261"/>
      <c r="L97" s="261"/>
      <c r="M97" s="261"/>
      <c r="N97" s="261"/>
      <c r="O97" s="261"/>
      <c r="P97" s="261"/>
      <c r="Q97" s="261"/>
      <c r="R97" s="261"/>
      <c r="S97" s="261"/>
      <c r="T97" s="261"/>
      <c r="U97" s="261"/>
      <c r="V97" s="261"/>
    </row>
    <row r="98" spans="3:22">
      <c r="C98" s="261"/>
      <c r="D98" s="261"/>
      <c r="E98" s="261"/>
      <c r="F98" s="261"/>
      <c r="G98" s="261"/>
      <c r="H98" s="261"/>
      <c r="I98" s="261"/>
      <c r="J98" s="261"/>
      <c r="K98" s="261"/>
      <c r="L98" s="261"/>
      <c r="M98" s="261"/>
      <c r="N98" s="261"/>
      <c r="O98" s="261"/>
      <c r="P98" s="261"/>
      <c r="Q98" s="261"/>
      <c r="R98" s="261"/>
      <c r="S98" s="261"/>
      <c r="T98" s="261"/>
      <c r="U98" s="261"/>
      <c r="V98" s="261"/>
    </row>
  </sheetData>
  <sheetProtection password="F773" sheet="1" objects="1" scenarios="1" selectLockedCells="1" selectUnlockedCells="1"/>
  <mergeCells count="19">
    <mergeCell ref="A25:B25"/>
    <mergeCell ref="A4:B4"/>
    <mergeCell ref="A9:B9"/>
    <mergeCell ref="A15:B15"/>
    <mergeCell ref="A16:V16"/>
    <mergeCell ref="A20:V20"/>
    <mergeCell ref="A24:V24"/>
    <mergeCell ref="A31:B31"/>
    <mergeCell ref="A38:B38"/>
    <mergeCell ref="A41:B41"/>
    <mergeCell ref="A28:V28"/>
    <mergeCell ref="A30:V30"/>
    <mergeCell ref="B1:V1"/>
    <mergeCell ref="C3:D3"/>
    <mergeCell ref="E3:H3"/>
    <mergeCell ref="I3:L3"/>
    <mergeCell ref="M3:P3"/>
    <mergeCell ref="Q3:T3"/>
    <mergeCell ref="U3:V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tabColor rgb="FF0070C0"/>
  </sheetPr>
  <dimension ref="B1:L42"/>
  <sheetViews>
    <sheetView showGridLines="0" showRowColHeaders="0" zoomScaleSheetLayoutView="100" workbookViewId="0">
      <selection activeCell="K15" sqref="K15"/>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52" t="str">
        <f>Echéancier!B33</f>
        <v>Action E 14 -  Organiser la collecte des dons alimentaires</v>
      </c>
      <c r="E3" s="1053"/>
      <c r="F3" s="1053"/>
      <c r="G3" s="1053"/>
      <c r="H3" s="1054"/>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392</v>
      </c>
      <c r="D6" s="896"/>
      <c r="E6" s="897"/>
      <c r="F6" s="163"/>
      <c r="G6" s="163"/>
      <c r="H6" s="163"/>
      <c r="I6" s="210"/>
      <c r="L6" s="211">
        <v>2</v>
      </c>
    </row>
    <row r="7" spans="2:12" ht="28.5" customHeight="1">
      <c r="B7" s="249" t="s">
        <v>202</v>
      </c>
      <c r="C7" s="898" t="str">
        <f>Echéancier!A31</f>
        <v>E-1- Déchets des entreprises</v>
      </c>
      <c r="D7" s="899"/>
      <c r="E7" s="900"/>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6.75" customHeight="1">
      <c r="B10" s="224"/>
      <c r="C10" s="224"/>
      <c r="D10" s="225"/>
      <c r="E10" s="224"/>
      <c r="F10" s="224"/>
      <c r="G10" s="224"/>
      <c r="H10" s="226"/>
      <c r="I10" s="210"/>
    </row>
    <row r="11" spans="2:12" ht="27.75" customHeight="1">
      <c r="B11" s="901" t="s">
        <v>679</v>
      </c>
      <c r="C11" s="901"/>
      <c r="D11" s="901"/>
      <c r="E11" s="901"/>
      <c r="F11" s="901"/>
      <c r="G11" s="901"/>
      <c r="H11" s="901"/>
      <c r="I11" s="210"/>
    </row>
    <row r="12" spans="2:12" ht="24.75" customHeight="1">
      <c r="B12" s="901"/>
      <c r="C12" s="901"/>
      <c r="D12" s="901"/>
      <c r="E12" s="901"/>
      <c r="F12" s="901"/>
      <c r="G12" s="901"/>
      <c r="H12" s="901"/>
      <c r="I12" s="210"/>
    </row>
    <row r="13" spans="2:12">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27.75" customHeight="1">
      <c r="B15" s="885" t="s">
        <v>680</v>
      </c>
      <c r="C15" s="886"/>
      <c r="D15" s="886"/>
      <c r="E15" s="886"/>
      <c r="F15" s="886"/>
      <c r="G15" s="886"/>
      <c r="H15" s="886"/>
      <c r="I15" s="210"/>
    </row>
    <row r="16" spans="2:12" ht="27.75" customHeight="1">
      <c r="B16" s="886"/>
      <c r="C16" s="886"/>
      <c r="D16" s="886"/>
      <c r="E16" s="886"/>
      <c r="F16" s="886"/>
      <c r="G16" s="886"/>
      <c r="H16" s="886"/>
      <c r="I16" s="210"/>
    </row>
    <row r="17" spans="2:12" ht="27.75" customHeight="1">
      <c r="B17" s="886"/>
      <c r="C17" s="886"/>
      <c r="D17" s="886"/>
      <c r="E17" s="886"/>
      <c r="F17" s="886"/>
      <c r="G17" s="886"/>
      <c r="H17" s="886"/>
      <c r="I17" s="210"/>
    </row>
    <row r="18" spans="2:12" ht="13.5" customHeight="1">
      <c r="B18" s="886"/>
      <c r="C18" s="886"/>
      <c r="D18" s="886"/>
      <c r="E18" s="886"/>
      <c r="F18" s="886"/>
      <c r="G18" s="886"/>
      <c r="H18" s="886"/>
      <c r="I18" s="210"/>
    </row>
    <row r="19" spans="2:12" ht="23.25" customHeight="1">
      <c r="B19" s="221" t="s">
        <v>296</v>
      </c>
      <c r="C19" s="222"/>
      <c r="D19" s="222"/>
      <c r="E19" s="222"/>
      <c r="F19" s="222"/>
      <c r="G19" s="222"/>
      <c r="H19" s="223"/>
      <c r="I19" s="210"/>
      <c r="L19" s="211">
        <v>6</v>
      </c>
    </row>
    <row r="20" spans="2:12" s="231" customFormat="1" ht="11.25" customHeight="1">
      <c r="B20" s="227"/>
      <c r="C20" s="228"/>
      <c r="D20" s="228"/>
      <c r="E20" s="228"/>
      <c r="F20" s="228"/>
      <c r="G20" s="228"/>
      <c r="H20" s="229"/>
      <c r="I20" s="230"/>
      <c r="L20" s="211">
        <v>7</v>
      </c>
    </row>
    <row r="21" spans="2:12" ht="12.75" customHeight="1">
      <c r="B21" s="903" t="s">
        <v>598</v>
      </c>
      <c r="C21" s="904"/>
      <c r="D21" s="905"/>
      <c r="E21" s="164">
        <v>2018</v>
      </c>
      <c r="F21" s="912" t="s">
        <v>359</v>
      </c>
      <c r="G21" s="913"/>
      <c r="H21" s="914"/>
      <c r="I21" s="232"/>
      <c r="L21" s="211">
        <v>8</v>
      </c>
    </row>
    <row r="22" spans="2:12" ht="14.25" customHeight="1">
      <c r="B22" s="906"/>
      <c r="C22" s="907"/>
      <c r="D22" s="908"/>
      <c r="E22" s="165">
        <v>2019</v>
      </c>
      <c r="F22" s="887" t="s">
        <v>359</v>
      </c>
      <c r="G22" s="888"/>
      <c r="H22" s="889"/>
      <c r="I22" s="210"/>
      <c r="L22" s="211">
        <v>9</v>
      </c>
    </row>
    <row r="23" spans="2:12" s="234" customFormat="1" ht="12" customHeight="1">
      <c r="B23" s="906"/>
      <c r="C23" s="907"/>
      <c r="D23" s="908"/>
      <c r="E23" s="166">
        <v>2020</v>
      </c>
      <c r="F23" s="890" t="s">
        <v>359</v>
      </c>
      <c r="G23" s="891"/>
      <c r="H23" s="891"/>
      <c r="I23" s="233"/>
      <c r="K23" s="232"/>
      <c r="L23" s="211">
        <v>10</v>
      </c>
    </row>
    <row r="24" spans="2:12" ht="12.75" customHeight="1">
      <c r="B24" s="906"/>
      <c r="C24" s="907"/>
      <c r="D24" s="908"/>
      <c r="E24" s="311">
        <v>2021</v>
      </c>
      <c r="F24" s="915" t="s">
        <v>359</v>
      </c>
      <c r="G24" s="916"/>
      <c r="H24" s="917"/>
      <c r="I24" s="210"/>
      <c r="K24" s="232"/>
      <c r="L24" s="211">
        <v>11</v>
      </c>
    </row>
    <row r="25" spans="2:12" ht="155.25" customHeight="1">
      <c r="B25" s="909"/>
      <c r="C25" s="910"/>
      <c r="D25" s="911"/>
      <c r="E25" s="312" t="s">
        <v>597</v>
      </c>
      <c r="F25" s="924" t="s">
        <v>599</v>
      </c>
      <c r="G25" s="919"/>
      <c r="H25" s="920"/>
      <c r="I25" s="210"/>
      <c r="L25" s="211">
        <v>12</v>
      </c>
    </row>
    <row r="26" spans="2:12" ht="9.75" customHeight="1">
      <c r="B26" s="218"/>
      <c r="C26" s="218"/>
      <c r="D26" s="218"/>
      <c r="E26" s="218"/>
      <c r="F26" s="218"/>
      <c r="G26" s="218"/>
      <c r="H26" s="220"/>
      <c r="I26" s="210"/>
      <c r="L26" s="211">
        <v>13</v>
      </c>
    </row>
    <row r="27" spans="2:12" ht="24.75" customHeight="1">
      <c r="B27" s="221" t="s">
        <v>297</v>
      </c>
      <c r="C27" s="222"/>
      <c r="D27" s="222"/>
      <c r="E27" s="222"/>
      <c r="F27" s="222"/>
      <c r="G27" s="222"/>
      <c r="H27" s="223"/>
      <c r="I27" s="210"/>
      <c r="L27" s="211">
        <v>14</v>
      </c>
    </row>
    <row r="28" spans="2:12" ht="12.75" hidden="1" customHeight="1">
      <c r="B28" s="235"/>
      <c r="C28" s="236"/>
      <c r="D28" s="236"/>
      <c r="E28" s="236"/>
      <c r="F28" s="236"/>
      <c r="G28" s="236"/>
      <c r="H28" s="237"/>
      <c r="I28" s="210"/>
    </row>
    <row r="29" spans="2:12" s="239" customFormat="1" ht="41.25" customHeight="1">
      <c r="B29" s="902" t="s">
        <v>600</v>
      </c>
      <c r="C29" s="902"/>
      <c r="D29" s="902"/>
      <c r="E29" s="902"/>
      <c r="F29" s="902"/>
      <c r="G29" s="902"/>
      <c r="H29" s="902"/>
      <c r="I29" s="238"/>
      <c r="L29" s="239">
        <v>15</v>
      </c>
    </row>
    <row r="30" spans="2:12" ht="33.75" customHeight="1">
      <c r="B30" s="902"/>
      <c r="C30" s="902"/>
      <c r="D30" s="902"/>
      <c r="E30" s="902"/>
      <c r="F30" s="902"/>
      <c r="G30" s="902"/>
      <c r="H30" s="902"/>
      <c r="I30" s="210"/>
      <c r="L30" s="211">
        <v>16</v>
      </c>
    </row>
    <row r="31" spans="2:12" ht="5.25" customHeight="1">
      <c r="B31" s="877"/>
      <c r="C31" s="877"/>
      <c r="D31" s="877"/>
      <c r="E31" s="877"/>
      <c r="F31" s="877"/>
      <c r="G31" s="877"/>
      <c r="H31" s="877"/>
    </row>
    <row r="32" spans="2:12" ht="25.5" customHeight="1">
      <c r="B32" s="221" t="s">
        <v>298</v>
      </c>
      <c r="C32" s="222"/>
      <c r="D32" s="222"/>
      <c r="E32" s="222"/>
      <c r="F32" s="222"/>
      <c r="G32" s="222"/>
      <c r="H32" s="223"/>
    </row>
    <row r="33" spans="2:10" ht="7.5" customHeight="1">
      <c r="B33" s="171"/>
      <c r="C33" s="172"/>
      <c r="D33" s="172"/>
      <c r="E33" s="172"/>
      <c r="F33" s="172"/>
      <c r="G33" s="172"/>
      <c r="H33" s="240"/>
    </row>
    <row r="34" spans="2:10" ht="24" customHeight="1">
      <c r="B34" s="882" t="s">
        <v>245</v>
      </c>
      <c r="C34" s="167" t="s">
        <v>203</v>
      </c>
      <c r="D34" s="878" t="s">
        <v>391</v>
      </c>
      <c r="E34" s="878"/>
      <c r="F34" s="878"/>
      <c r="G34" s="168" t="s">
        <v>204</v>
      </c>
      <c r="H34" s="385" t="s">
        <v>372</v>
      </c>
      <c r="I34" s="241"/>
      <c r="J34" s="241"/>
    </row>
    <row r="35" spans="2:10" ht="16.5" customHeight="1">
      <c r="B35" s="883"/>
      <c r="C35" s="177" t="s">
        <v>205</v>
      </c>
      <c r="D35" s="178" t="s">
        <v>266</v>
      </c>
      <c r="E35" s="178" t="s">
        <v>267</v>
      </c>
      <c r="F35" s="178" t="s">
        <v>268</v>
      </c>
      <c r="G35" s="178" t="s">
        <v>269</v>
      </c>
      <c r="H35" s="178" t="s">
        <v>270</v>
      </c>
    </row>
    <row r="36" spans="2:10" ht="16.5" customHeight="1">
      <c r="B36" s="883"/>
      <c r="C36" s="169" t="s">
        <v>206</v>
      </c>
      <c r="D36" s="170"/>
      <c r="E36" s="170"/>
      <c r="F36" s="170"/>
      <c r="G36" s="170">
        <v>2</v>
      </c>
      <c r="H36" s="170">
        <v>5</v>
      </c>
    </row>
    <row r="37" spans="2:10" ht="9" customHeight="1">
      <c r="B37" s="883"/>
      <c r="C37" s="171"/>
      <c r="D37" s="172"/>
      <c r="E37" s="172"/>
      <c r="F37" s="172"/>
      <c r="G37" s="172"/>
      <c r="H37" s="172"/>
    </row>
    <row r="38" spans="2:10" ht="31.5" customHeight="1">
      <c r="B38" s="883"/>
      <c r="C38" s="167" t="s">
        <v>203</v>
      </c>
      <c r="D38" s="173" t="s">
        <v>393</v>
      </c>
      <c r="E38" s="173"/>
      <c r="F38" s="173"/>
      <c r="G38" s="168" t="s">
        <v>204</v>
      </c>
      <c r="H38" s="385" t="s">
        <v>372</v>
      </c>
      <c r="I38" s="242"/>
    </row>
    <row r="39" spans="2:10" ht="16.5" customHeight="1">
      <c r="B39" s="883"/>
      <c r="C39" s="177" t="s">
        <v>205</v>
      </c>
      <c r="D39" s="178" t="s">
        <v>266</v>
      </c>
      <c r="E39" s="178" t="s">
        <v>267</v>
      </c>
      <c r="F39" s="178" t="s">
        <v>268</v>
      </c>
      <c r="G39" s="178" t="s">
        <v>269</v>
      </c>
      <c r="H39" s="178" t="s">
        <v>270</v>
      </c>
    </row>
    <row r="40" spans="2:10" ht="16.5" customHeight="1">
      <c r="B40" s="883"/>
      <c r="C40" s="169" t="s">
        <v>206</v>
      </c>
      <c r="D40" s="174"/>
      <c r="E40" s="175"/>
      <c r="F40" s="175"/>
      <c r="G40" s="175">
        <v>5</v>
      </c>
      <c r="H40" s="175">
        <v>15</v>
      </c>
    </row>
    <row r="41" spans="2:10" ht="20.25" customHeight="1" thickBot="1">
      <c r="B41" s="879"/>
      <c r="C41" s="880"/>
      <c r="D41" s="880"/>
      <c r="E41" s="880"/>
      <c r="F41" s="880"/>
      <c r="G41" s="880"/>
      <c r="H41" s="881"/>
    </row>
    <row r="42" spans="2:10" s="341" customFormat="1" ht="14.25" thickBot="1">
      <c r="B42" s="447" t="str">
        <f>D3</f>
        <v>Action E 14 -  Organiser la collecte des dons alimentaires</v>
      </c>
      <c r="C42" s="448"/>
      <c r="D42" s="449"/>
      <c r="E42" s="449"/>
      <c r="F42" s="427"/>
      <c r="G42" s="428" t="s">
        <v>209</v>
      </c>
      <c r="H42" s="375">
        <v>42878</v>
      </c>
    </row>
  </sheetData>
  <sheetProtection password="F773" sheet="1" objects="1" scenarios="1" selectLockedCells="1" selectUnlockedCells="1"/>
  <mergeCells count="18">
    <mergeCell ref="B41:H41"/>
    <mergeCell ref="B29:H30"/>
    <mergeCell ref="B31:H31"/>
    <mergeCell ref="B34:B40"/>
    <mergeCell ref="D34:F34"/>
    <mergeCell ref="B15:H18"/>
    <mergeCell ref="B21:D25"/>
    <mergeCell ref="F21:H21"/>
    <mergeCell ref="F22:H22"/>
    <mergeCell ref="F23:H23"/>
    <mergeCell ref="F24:H24"/>
    <mergeCell ref="F25:H25"/>
    <mergeCell ref="B11:H12"/>
    <mergeCell ref="C1:G1"/>
    <mergeCell ref="D3:H3"/>
    <mergeCell ref="C5:E5"/>
    <mergeCell ref="C6:E6"/>
    <mergeCell ref="C7:E7"/>
  </mergeCells>
  <conditionalFormatting sqref="B41:C41 F41">
    <cfRule type="containsText" dxfId="52" priority="18" operator="containsText" text="&quot;&quot;">
      <formula>NOT(ISERROR(SEARCH("""""",B41)))</formula>
    </cfRule>
  </conditionalFormatting>
  <conditionalFormatting sqref="B41">
    <cfRule type="containsText" dxfId="51" priority="13" operator="containsText" text="&quot;&quot;">
      <formula>NOT(ISERROR(SEARCH("""""",B41)))</formula>
    </cfRule>
  </conditionalFormatting>
  <conditionalFormatting sqref="B41">
    <cfRule type="containsText" dxfId="50" priority="12" operator="containsText" text="&quot;&quot;">
      <formula>NOT(ISERROR(SEARCH("""""",B41)))</formula>
    </cfRule>
  </conditionalFormatting>
  <conditionalFormatting sqref="H42">
    <cfRule type="containsText" dxfId="49" priority="5" operator="containsText" text="&quot;&quot;">
      <formula>NOT(ISERROR(SEARCH("""""",H42)))</formula>
    </cfRule>
  </conditionalFormatting>
  <conditionalFormatting sqref="H42">
    <cfRule type="containsText" dxfId="48" priority="4" operator="containsText" text="&quot;&quot;">
      <formula>NOT(ISERROR(SEARCH("""""",H42)))</formula>
    </cfRule>
  </conditionalFormatting>
  <conditionalFormatting sqref="H42">
    <cfRule type="containsText" dxfId="47" priority="3" operator="containsText" text="&quot;&quot;">
      <formula>NOT(ISERROR(SEARCH("""""",H42)))</formula>
    </cfRule>
  </conditionalFormatting>
  <conditionalFormatting sqref="H42 B42:C42 F42">
    <cfRule type="containsText" dxfId="46" priority="8" operator="containsText" text="&quot;&quot;">
      <formula>NOT(ISERROR(SEARCH("""""",B42)))</formula>
    </cfRule>
  </conditionalFormatting>
  <conditionalFormatting sqref="H42">
    <cfRule type="containsText" dxfId="45" priority="7" operator="containsText" text="&quot;&quot;">
      <formula>NOT(ISERROR(SEARCH("""""",H42)))</formula>
    </cfRule>
  </conditionalFormatting>
  <conditionalFormatting sqref="H42">
    <cfRule type="containsText" dxfId="44" priority="6"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21.xml><?xml version="1.0" encoding="utf-8"?>
<worksheet xmlns="http://schemas.openxmlformats.org/spreadsheetml/2006/main" xmlns:r="http://schemas.openxmlformats.org/officeDocument/2006/relationships">
  <sheetPr>
    <tabColor rgb="FF0070C0"/>
  </sheetPr>
  <dimension ref="B1:L38"/>
  <sheetViews>
    <sheetView showGridLines="0" showRowColHeaders="0" topLeftCell="A25" zoomScaleSheetLayoutView="100" workbookViewId="0">
      <selection activeCell="D43" sqref="D43"/>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52" t="str">
        <f>Echéancier!B34</f>
        <v xml:space="preserve">Action E 15 -  Appuyer le rôle de fédérateur de la CANGT </v>
      </c>
      <c r="E3" s="1053"/>
      <c r="F3" s="1053"/>
      <c r="G3" s="1053"/>
      <c r="H3" s="1054"/>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394</v>
      </c>
      <c r="D6" s="896"/>
      <c r="E6" s="897"/>
      <c r="F6" s="163"/>
      <c r="G6" s="163"/>
      <c r="H6" s="163"/>
      <c r="I6" s="210"/>
      <c r="L6" s="211">
        <v>2</v>
      </c>
    </row>
    <row r="7" spans="2:12" ht="28.5" customHeight="1">
      <c r="B7" s="249" t="s">
        <v>202</v>
      </c>
      <c r="C7" s="898" t="str">
        <f>Echéancier!A31</f>
        <v>E-1- Déchets des entreprises</v>
      </c>
      <c r="D7" s="899"/>
      <c r="E7" s="900"/>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6" customHeight="1">
      <c r="B10" s="224"/>
      <c r="C10" s="224"/>
      <c r="D10" s="225"/>
      <c r="E10" s="224"/>
      <c r="F10" s="224"/>
      <c r="G10" s="224"/>
      <c r="H10" s="226"/>
      <c r="I10" s="210"/>
    </row>
    <row r="11" spans="2:12" ht="50.25" customHeight="1">
      <c r="B11" s="901" t="s">
        <v>607</v>
      </c>
      <c r="C11" s="901"/>
      <c r="D11" s="901"/>
      <c r="E11" s="901"/>
      <c r="F11" s="901"/>
      <c r="G11" s="901"/>
      <c r="H11" s="901"/>
      <c r="I11" s="210"/>
    </row>
    <row r="12" spans="2:12" ht="19.5" customHeight="1">
      <c r="B12" s="901"/>
      <c r="C12" s="901"/>
      <c r="D12" s="901"/>
      <c r="E12" s="901"/>
      <c r="F12" s="901"/>
      <c r="G12" s="901"/>
      <c r="H12" s="901"/>
      <c r="I12" s="210"/>
    </row>
    <row r="13" spans="2:12">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40.5" customHeight="1">
      <c r="B15" s="885" t="s">
        <v>608</v>
      </c>
      <c r="C15" s="886"/>
      <c r="D15" s="886"/>
      <c r="E15" s="886"/>
      <c r="F15" s="886"/>
      <c r="G15" s="886"/>
      <c r="H15" s="886"/>
      <c r="I15" s="210"/>
    </row>
    <row r="16" spans="2:12" ht="11.25" customHeight="1">
      <c r="B16" s="886"/>
      <c r="C16" s="886"/>
      <c r="D16" s="886"/>
      <c r="E16" s="886"/>
      <c r="F16" s="886"/>
      <c r="G16" s="886"/>
      <c r="H16" s="886"/>
      <c r="I16" s="210"/>
    </row>
    <row r="17" spans="2:12" hidden="1">
      <c r="B17" s="886"/>
      <c r="C17" s="886"/>
      <c r="D17" s="886"/>
      <c r="E17" s="886"/>
      <c r="F17" s="886"/>
      <c r="G17" s="886"/>
      <c r="H17" s="886"/>
      <c r="I17" s="210"/>
    </row>
    <row r="18" spans="2:12" ht="23.25" customHeight="1">
      <c r="B18" s="221" t="s">
        <v>296</v>
      </c>
      <c r="C18" s="222"/>
      <c r="D18" s="222"/>
      <c r="E18" s="222"/>
      <c r="F18" s="222"/>
      <c r="G18" s="222"/>
      <c r="H18" s="223"/>
      <c r="I18" s="210"/>
      <c r="L18" s="211">
        <v>6</v>
      </c>
    </row>
    <row r="19" spans="2:12" s="231" customFormat="1" ht="11.25" customHeight="1">
      <c r="B19" s="227"/>
      <c r="C19" s="228"/>
      <c r="D19" s="228"/>
      <c r="E19" s="228"/>
      <c r="F19" s="228"/>
      <c r="G19" s="228"/>
      <c r="H19" s="229"/>
      <c r="I19" s="230"/>
      <c r="L19" s="211">
        <v>7</v>
      </c>
    </row>
    <row r="20" spans="2:12" ht="38.25" customHeight="1">
      <c r="B20" s="903" t="s">
        <v>602</v>
      </c>
      <c r="C20" s="904"/>
      <c r="D20" s="905"/>
      <c r="E20" s="164">
        <v>2018</v>
      </c>
      <c r="F20" s="912" t="s">
        <v>601</v>
      </c>
      <c r="G20" s="913"/>
      <c r="H20" s="914"/>
      <c r="I20" s="232"/>
      <c r="L20" s="211">
        <v>8</v>
      </c>
    </row>
    <row r="21" spans="2:12" ht="105" customHeight="1">
      <c r="B21" s="906"/>
      <c r="C21" s="907"/>
      <c r="D21" s="908"/>
      <c r="E21" s="165">
        <v>2019</v>
      </c>
      <c r="F21" s="887" t="s">
        <v>681</v>
      </c>
      <c r="G21" s="888"/>
      <c r="H21" s="889"/>
      <c r="I21" s="210"/>
      <c r="L21" s="211">
        <v>9</v>
      </c>
    </row>
    <row r="22" spans="2:12" s="234" customFormat="1" ht="31.5" customHeight="1">
      <c r="B22" s="906"/>
      <c r="C22" s="907"/>
      <c r="D22" s="908"/>
      <c r="E22" s="166">
        <v>2020</v>
      </c>
      <c r="F22" s="890" t="s">
        <v>682</v>
      </c>
      <c r="G22" s="891"/>
      <c r="H22" s="891"/>
      <c r="I22" s="233"/>
      <c r="K22" s="232"/>
      <c r="L22" s="211">
        <v>10</v>
      </c>
    </row>
    <row r="23" spans="2:12" ht="30" customHeight="1">
      <c r="B23" s="906"/>
      <c r="C23" s="907"/>
      <c r="D23" s="908"/>
      <c r="E23" s="311">
        <v>2021</v>
      </c>
      <c r="F23" s="915" t="s">
        <v>682</v>
      </c>
      <c r="G23" s="916"/>
      <c r="H23" s="917"/>
      <c r="I23" s="210"/>
      <c r="K23" s="232"/>
      <c r="L23" s="211">
        <v>11</v>
      </c>
    </row>
    <row r="24" spans="2:12" ht="14.25" customHeight="1">
      <c r="B24" s="909"/>
      <c r="C24" s="910"/>
      <c r="D24" s="911"/>
      <c r="E24" s="312" t="s">
        <v>565</v>
      </c>
      <c r="F24" s="918" t="s">
        <v>359</v>
      </c>
      <c r="G24" s="919"/>
      <c r="H24" s="920"/>
      <c r="I24" s="210"/>
      <c r="L24" s="211">
        <v>12</v>
      </c>
    </row>
    <row r="25" spans="2:12" ht="9.75" customHeight="1">
      <c r="B25" s="218"/>
      <c r="C25" s="218"/>
      <c r="D25" s="218"/>
      <c r="E25" s="218"/>
      <c r="F25" s="218"/>
      <c r="G25" s="218"/>
      <c r="H25" s="220"/>
      <c r="I25" s="210"/>
      <c r="L25" s="211">
        <v>13</v>
      </c>
    </row>
    <row r="26" spans="2:12" ht="24.75" customHeight="1">
      <c r="B26" s="221" t="s">
        <v>297</v>
      </c>
      <c r="C26" s="222"/>
      <c r="D26" s="222"/>
      <c r="E26" s="222"/>
      <c r="F26" s="222"/>
      <c r="G26" s="222"/>
      <c r="H26" s="223"/>
      <c r="I26" s="210"/>
      <c r="L26" s="211">
        <v>14</v>
      </c>
    </row>
    <row r="27" spans="2:12" ht="12.75" hidden="1" customHeight="1">
      <c r="B27" s="235"/>
      <c r="C27" s="236"/>
      <c r="D27" s="236"/>
      <c r="E27" s="236"/>
      <c r="F27" s="236"/>
      <c r="G27" s="236"/>
      <c r="H27" s="237"/>
      <c r="I27" s="210"/>
    </row>
    <row r="28" spans="2:12" s="239" customFormat="1" ht="60" customHeight="1">
      <c r="B28" s="902" t="s">
        <v>547</v>
      </c>
      <c r="C28" s="902"/>
      <c r="D28" s="902"/>
      <c r="E28" s="902"/>
      <c r="F28" s="902"/>
      <c r="G28" s="902"/>
      <c r="H28" s="902"/>
      <c r="I28" s="238"/>
      <c r="L28" s="239">
        <v>15</v>
      </c>
    </row>
    <row r="29" spans="2:12" ht="15.75" hidden="1" customHeight="1">
      <c r="B29" s="902"/>
      <c r="C29" s="902"/>
      <c r="D29" s="902"/>
      <c r="E29" s="902"/>
      <c r="F29" s="902"/>
      <c r="G29" s="902"/>
      <c r="H29" s="902"/>
      <c r="I29" s="210"/>
      <c r="L29" s="211">
        <v>16</v>
      </c>
    </row>
    <row r="30" spans="2:12" ht="5.25" customHeight="1">
      <c r="B30" s="877"/>
      <c r="C30" s="877"/>
      <c r="D30" s="877"/>
      <c r="E30" s="877"/>
      <c r="F30" s="877"/>
      <c r="G30" s="877"/>
      <c r="H30" s="877"/>
    </row>
    <row r="31" spans="2:12" ht="25.5" customHeight="1">
      <c r="B31" s="221" t="s">
        <v>298</v>
      </c>
      <c r="C31" s="222"/>
      <c r="D31" s="222"/>
      <c r="E31" s="222"/>
      <c r="F31" s="222"/>
      <c r="G31" s="222"/>
      <c r="H31" s="223"/>
    </row>
    <row r="32" spans="2:12" ht="7.5" customHeight="1">
      <c r="B32" s="171"/>
      <c r="C32" s="172"/>
      <c r="D32" s="172"/>
      <c r="E32" s="172"/>
      <c r="F32" s="172"/>
      <c r="G32" s="172"/>
      <c r="H32" s="240"/>
    </row>
    <row r="33" spans="2:10" ht="30" customHeight="1">
      <c r="B33" s="882" t="s">
        <v>245</v>
      </c>
      <c r="C33" s="167" t="s">
        <v>203</v>
      </c>
      <c r="D33" s="878" t="s">
        <v>395</v>
      </c>
      <c r="E33" s="878"/>
      <c r="F33" s="878"/>
      <c r="G33" s="168" t="s">
        <v>204</v>
      </c>
      <c r="H33" s="314" t="s">
        <v>372</v>
      </c>
      <c r="I33" s="241"/>
      <c r="J33" s="241"/>
    </row>
    <row r="34" spans="2:10" ht="16.5" customHeight="1">
      <c r="B34" s="883"/>
      <c r="C34" s="177" t="s">
        <v>205</v>
      </c>
      <c r="D34" s="178" t="s">
        <v>266</v>
      </c>
      <c r="E34" s="178" t="s">
        <v>267</v>
      </c>
      <c r="F34" s="178" t="s">
        <v>268</v>
      </c>
      <c r="G34" s="178" t="s">
        <v>269</v>
      </c>
      <c r="H34" s="178" t="s">
        <v>270</v>
      </c>
    </row>
    <row r="35" spans="2:10" ht="16.5" customHeight="1">
      <c r="B35" s="883"/>
      <c r="C35" s="169" t="s">
        <v>206</v>
      </c>
      <c r="D35" s="170"/>
      <c r="E35" s="170">
        <v>1</v>
      </c>
      <c r="F35" s="170">
        <v>2</v>
      </c>
      <c r="G35" s="170">
        <v>3</v>
      </c>
      <c r="H35" s="170">
        <v>4</v>
      </c>
    </row>
    <row r="36" spans="2:10" ht="9" customHeight="1">
      <c r="B36" s="883"/>
      <c r="C36" s="171"/>
      <c r="D36" s="172"/>
      <c r="E36" s="172"/>
      <c r="F36" s="172"/>
      <c r="G36" s="172"/>
      <c r="H36" s="172"/>
    </row>
    <row r="37" spans="2:10" ht="20.25" customHeight="1" thickBot="1">
      <c r="B37" s="879"/>
      <c r="C37" s="880"/>
      <c r="D37" s="880"/>
      <c r="E37" s="880"/>
      <c r="F37" s="880"/>
      <c r="G37" s="880"/>
      <c r="H37" s="881"/>
    </row>
    <row r="38" spans="2:10" s="341" customFormat="1" ht="14.25" thickBot="1">
      <c r="B38" s="447" t="str">
        <f>D3</f>
        <v xml:space="preserve">Action E 15 -  Appuyer le rôle de fédérateur de la CANGT </v>
      </c>
      <c r="C38" s="448"/>
      <c r="D38" s="449"/>
      <c r="E38" s="449"/>
      <c r="F38" s="427"/>
      <c r="G38" s="428" t="s">
        <v>209</v>
      </c>
      <c r="H38" s="375">
        <v>42877</v>
      </c>
    </row>
  </sheetData>
  <sheetProtection password="F773" sheet="1" objects="1" scenarios="1" selectLockedCells="1" selectUnlockedCells="1"/>
  <mergeCells count="18">
    <mergeCell ref="B37:H37"/>
    <mergeCell ref="B28:H29"/>
    <mergeCell ref="B30:H30"/>
    <mergeCell ref="B33:B36"/>
    <mergeCell ref="D33:F33"/>
    <mergeCell ref="B15:H17"/>
    <mergeCell ref="B20:D24"/>
    <mergeCell ref="F20:H20"/>
    <mergeCell ref="F21:H21"/>
    <mergeCell ref="F22:H22"/>
    <mergeCell ref="F23:H23"/>
    <mergeCell ref="F24:H24"/>
    <mergeCell ref="B11:H12"/>
    <mergeCell ref="C1:G1"/>
    <mergeCell ref="D3:H3"/>
    <mergeCell ref="C5:E5"/>
    <mergeCell ref="C6:E6"/>
    <mergeCell ref="C7:E7"/>
  </mergeCells>
  <conditionalFormatting sqref="B37:C37 F37">
    <cfRule type="containsText" dxfId="43" priority="16" operator="containsText" text="&quot;&quot;">
      <formula>NOT(ISERROR(SEARCH("""""",B37)))</formula>
    </cfRule>
  </conditionalFormatting>
  <conditionalFormatting sqref="B37">
    <cfRule type="containsText" dxfId="42" priority="11" operator="containsText" text="&quot;&quot;">
      <formula>NOT(ISERROR(SEARCH("""""",B37)))</formula>
    </cfRule>
  </conditionalFormatting>
  <conditionalFormatting sqref="B37">
    <cfRule type="containsText" dxfId="41" priority="10" operator="containsText" text="&quot;&quot;">
      <formula>NOT(ISERROR(SEARCH("""""",B37)))</formula>
    </cfRule>
  </conditionalFormatting>
  <conditionalFormatting sqref="H38">
    <cfRule type="containsText" dxfId="40" priority="3" operator="containsText" text="&quot;&quot;">
      <formula>NOT(ISERROR(SEARCH("""""",H38)))</formula>
    </cfRule>
  </conditionalFormatting>
  <conditionalFormatting sqref="H38">
    <cfRule type="containsText" dxfId="39" priority="2" operator="containsText" text="&quot;&quot;">
      <formula>NOT(ISERROR(SEARCH("""""",H38)))</formula>
    </cfRule>
  </conditionalFormatting>
  <conditionalFormatting sqref="H38">
    <cfRule type="containsText" dxfId="38" priority="1" operator="containsText" text="&quot;&quot;">
      <formula>NOT(ISERROR(SEARCH("""""",H38)))</formula>
    </cfRule>
  </conditionalFormatting>
  <conditionalFormatting sqref="H38 B38:C38 F38">
    <cfRule type="containsText" dxfId="37" priority="6" operator="containsText" text="&quot;&quot;">
      <formula>NOT(ISERROR(SEARCH("""""",B38)))</formula>
    </cfRule>
  </conditionalFormatting>
  <conditionalFormatting sqref="H38">
    <cfRule type="containsText" dxfId="36" priority="5" operator="containsText" text="&quot;&quot;">
      <formula>NOT(ISERROR(SEARCH("""""",H38)))</formula>
    </cfRule>
  </conditionalFormatting>
  <conditionalFormatting sqref="H38">
    <cfRule type="containsText" dxfId="35" priority="4" operator="containsText" text="&quot;&quot;">
      <formula>NOT(ISERROR(SEARCH("""""",H38)))</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0" min="1" max="7" man="1"/>
  </rowBreaks>
  <drawing r:id="rId2"/>
</worksheet>
</file>

<file path=xl/worksheets/sheet22.xml><?xml version="1.0" encoding="utf-8"?>
<worksheet xmlns="http://schemas.openxmlformats.org/spreadsheetml/2006/main" xmlns:r="http://schemas.openxmlformats.org/officeDocument/2006/relationships">
  <sheetPr>
    <tabColor rgb="FF0070C0"/>
  </sheetPr>
  <dimension ref="B1:L40"/>
  <sheetViews>
    <sheetView showGridLines="0" showRowColHeaders="0" topLeftCell="A25" zoomScaleSheetLayoutView="100" workbookViewId="0">
      <selection activeCell="K5" sqref="K5"/>
    </sheetView>
  </sheetViews>
  <sheetFormatPr baseColWidth="10" defaultRowHeight="13.5"/>
  <cols>
    <col min="1" max="1" width="4.140625" style="341" customWidth="1"/>
    <col min="2" max="2" width="29.42578125" style="246" customWidth="1"/>
    <col min="3" max="3" width="15.7109375" style="341" customWidth="1"/>
    <col min="4" max="4" width="28.8554687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52" t="str">
        <f>Echéancier!B35</f>
        <v>Action E 16 -  Créer une charte des professionnels engagés dans l'usage de produits locaux</v>
      </c>
      <c r="E3" s="1053"/>
      <c r="F3" s="1053"/>
      <c r="G3" s="1053"/>
      <c r="H3" s="1054"/>
      <c r="I3" s="340"/>
    </row>
    <row r="4" spans="2:12" ht="24" customHeight="1">
      <c r="B4" s="345"/>
      <c r="C4" s="346"/>
      <c r="D4" s="345"/>
      <c r="E4" s="346"/>
      <c r="F4" s="345"/>
      <c r="G4" s="346"/>
      <c r="H4" s="347"/>
      <c r="I4" s="340"/>
    </row>
    <row r="5" spans="2:12" ht="18.75" customHeight="1">
      <c r="B5" s="376" t="s">
        <v>292</v>
      </c>
      <c r="C5" s="895" t="s">
        <v>353</v>
      </c>
      <c r="D5" s="896"/>
      <c r="E5" s="897"/>
      <c r="F5" s="320"/>
      <c r="G5" s="320"/>
      <c r="H5" s="320"/>
      <c r="I5" s="340"/>
      <c r="L5" s="341">
        <v>1</v>
      </c>
    </row>
    <row r="6" spans="2:12" ht="33" customHeight="1">
      <c r="B6" s="376" t="s">
        <v>293</v>
      </c>
      <c r="C6" s="898" t="s">
        <v>603</v>
      </c>
      <c r="D6" s="899"/>
      <c r="E6" s="900"/>
      <c r="F6" s="320"/>
      <c r="G6" s="320"/>
      <c r="H6" s="320"/>
      <c r="I6" s="340"/>
      <c r="L6" s="341">
        <v>2</v>
      </c>
    </row>
    <row r="7" spans="2:12" ht="34.5" customHeight="1">
      <c r="B7" s="376" t="s">
        <v>202</v>
      </c>
      <c r="C7" s="898" t="str">
        <f>Echéancier!A30</f>
        <v>E- Actions de prévention des déchets des entreprises et actions de prévention des déchets dangereux</v>
      </c>
      <c r="D7" s="899"/>
      <c r="E7" s="900"/>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ht="3.75" customHeight="1">
      <c r="B10" s="1056"/>
      <c r="C10" s="1056"/>
      <c r="D10" s="1056"/>
      <c r="E10" s="1056"/>
      <c r="F10" s="1056"/>
      <c r="G10" s="1056"/>
      <c r="H10" s="1056"/>
      <c r="I10" s="340"/>
    </row>
    <row r="11" spans="2:12" ht="35.25" customHeight="1">
      <c r="B11" s="1056" t="s">
        <v>604</v>
      </c>
      <c r="C11" s="1056"/>
      <c r="D11" s="1056"/>
      <c r="E11" s="1056"/>
      <c r="F11" s="1056"/>
      <c r="G11" s="1056"/>
      <c r="H11" s="1056"/>
      <c r="I11" s="340"/>
    </row>
    <row r="12" spans="2:12">
      <c r="B12" s="354"/>
      <c r="C12" s="354"/>
      <c r="D12" s="355"/>
      <c r="E12" s="354"/>
      <c r="F12" s="354"/>
      <c r="G12" s="354"/>
      <c r="H12" s="356"/>
      <c r="I12" s="340"/>
    </row>
    <row r="13" spans="2:12" ht="4.5" customHeight="1">
      <c r="B13" s="354"/>
      <c r="C13" s="354"/>
      <c r="D13" s="355"/>
      <c r="E13" s="354"/>
      <c r="F13" s="354"/>
      <c r="G13" s="354"/>
      <c r="H13" s="356"/>
      <c r="I13" s="340"/>
    </row>
    <row r="14" spans="2:12" ht="23.25" customHeight="1">
      <c r="B14" s="351" t="s">
        <v>295</v>
      </c>
      <c r="C14" s="352"/>
      <c r="D14" s="352"/>
      <c r="E14" s="352"/>
      <c r="F14" s="352"/>
      <c r="G14" s="352"/>
      <c r="H14" s="353"/>
      <c r="I14" s="340"/>
      <c r="L14" s="341">
        <v>6</v>
      </c>
    </row>
    <row r="15" spans="2:12" ht="27.75" customHeight="1">
      <c r="B15" s="885" t="s">
        <v>605</v>
      </c>
      <c r="C15" s="886"/>
      <c r="D15" s="886"/>
      <c r="E15" s="886"/>
      <c r="F15" s="886"/>
      <c r="G15" s="886"/>
      <c r="H15" s="886"/>
      <c r="I15" s="340"/>
    </row>
    <row r="16" spans="2:12" ht="27.75" customHeight="1">
      <c r="B16" s="886"/>
      <c r="C16" s="886"/>
      <c r="D16" s="886"/>
      <c r="E16" s="886"/>
      <c r="F16" s="886"/>
      <c r="G16" s="886"/>
      <c r="H16" s="886"/>
      <c r="I16" s="340"/>
    </row>
    <row r="17" spans="2:12">
      <c r="B17" s="886"/>
      <c r="C17" s="886"/>
      <c r="D17" s="886"/>
      <c r="E17" s="886"/>
      <c r="F17" s="886"/>
      <c r="G17" s="886"/>
      <c r="H17" s="886"/>
      <c r="I17" s="340"/>
    </row>
    <row r="18" spans="2:12" ht="25.5" customHeight="1">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s="361" customFormat="1" ht="11.25" customHeight="1">
      <c r="B20" s="357"/>
      <c r="C20" s="358"/>
      <c r="D20" s="358"/>
      <c r="E20" s="358"/>
      <c r="F20" s="358"/>
      <c r="G20" s="358"/>
      <c r="H20" s="359"/>
      <c r="I20" s="360"/>
      <c r="L20" s="341">
        <v>7</v>
      </c>
    </row>
    <row r="21" spans="2:12" ht="22.5" customHeight="1">
      <c r="B21" s="903" t="s">
        <v>683</v>
      </c>
      <c r="C21" s="904"/>
      <c r="D21" s="905"/>
      <c r="E21" s="321">
        <v>2018</v>
      </c>
      <c r="F21" s="912"/>
      <c r="G21" s="913"/>
      <c r="H21" s="914"/>
      <c r="I21" s="362"/>
      <c r="L21" s="341">
        <v>8</v>
      </c>
    </row>
    <row r="22" spans="2:12" ht="21.75" customHeight="1">
      <c r="B22" s="906"/>
      <c r="C22" s="907"/>
      <c r="D22" s="908"/>
      <c r="E22" s="322">
        <v>2019</v>
      </c>
      <c r="F22" s="890"/>
      <c r="G22" s="891"/>
      <c r="H22" s="891"/>
      <c r="I22" s="340"/>
      <c r="L22" s="341">
        <v>9</v>
      </c>
    </row>
    <row r="23" spans="2:12" s="364" customFormat="1" ht="99.75" customHeight="1">
      <c r="B23" s="906"/>
      <c r="C23" s="907"/>
      <c r="D23" s="908"/>
      <c r="E23" s="323">
        <v>2020</v>
      </c>
      <c r="F23" s="890" t="s">
        <v>609</v>
      </c>
      <c r="G23" s="891"/>
      <c r="H23" s="891"/>
      <c r="I23" s="363"/>
      <c r="K23" s="362"/>
      <c r="L23" s="341">
        <v>10</v>
      </c>
    </row>
    <row r="24" spans="2:12" ht="35.25" customHeight="1">
      <c r="B24" s="906"/>
      <c r="C24" s="907"/>
      <c r="D24" s="908"/>
      <c r="E24" s="311">
        <v>2021</v>
      </c>
      <c r="F24" s="915" t="s">
        <v>684</v>
      </c>
      <c r="G24" s="916"/>
      <c r="H24" s="917"/>
      <c r="I24" s="340"/>
      <c r="K24" s="362"/>
      <c r="L24" s="341">
        <v>11</v>
      </c>
    </row>
    <row r="25" spans="2:12" ht="60" customHeight="1">
      <c r="B25" s="909"/>
      <c r="C25" s="910"/>
      <c r="D25" s="911"/>
      <c r="E25" s="312" t="s">
        <v>565</v>
      </c>
      <c r="F25" s="918"/>
      <c r="G25" s="919"/>
      <c r="H25" s="920"/>
      <c r="I25" s="340"/>
      <c r="L25" s="341">
        <v>12</v>
      </c>
    </row>
    <row r="26" spans="2:12" ht="9" customHeight="1">
      <c r="B26" s="348"/>
      <c r="C26" s="348"/>
      <c r="D26" s="348"/>
      <c r="E26" s="348"/>
      <c r="F26" s="348"/>
      <c r="G26" s="348"/>
      <c r="H26" s="350"/>
      <c r="I26" s="340"/>
      <c r="L26" s="341">
        <v>13</v>
      </c>
    </row>
    <row r="27" spans="2:12" ht="24.75" customHeight="1">
      <c r="B27" s="351" t="s">
        <v>297</v>
      </c>
      <c r="C27" s="352"/>
      <c r="D27" s="352"/>
      <c r="E27" s="352"/>
      <c r="F27" s="352"/>
      <c r="G27" s="352"/>
      <c r="H27" s="353"/>
      <c r="I27" s="340"/>
      <c r="L27" s="341">
        <v>14</v>
      </c>
    </row>
    <row r="28" spans="2:12" ht="12.75" hidden="1" customHeight="1">
      <c r="B28" s="365"/>
      <c r="C28" s="366"/>
      <c r="D28" s="366"/>
      <c r="E28" s="366"/>
      <c r="F28" s="366"/>
      <c r="G28" s="366"/>
      <c r="H28" s="367"/>
      <c r="I28" s="340"/>
    </row>
    <row r="29" spans="2:12" s="369" customFormat="1" ht="42" customHeight="1">
      <c r="B29" s="902" t="s">
        <v>606</v>
      </c>
      <c r="C29" s="902"/>
      <c r="D29" s="902"/>
      <c r="E29" s="902"/>
      <c r="F29" s="902"/>
      <c r="G29" s="902"/>
      <c r="H29" s="902"/>
      <c r="I29" s="368"/>
      <c r="L29" s="369">
        <v>15</v>
      </c>
    </row>
    <row r="30" spans="2:12" ht="15.75" hidden="1" customHeight="1">
      <c r="B30" s="902"/>
      <c r="C30" s="902"/>
      <c r="D30" s="902"/>
      <c r="E30" s="902"/>
      <c r="F30" s="902"/>
      <c r="G30" s="902"/>
      <c r="H30" s="902"/>
      <c r="I30" s="340"/>
      <c r="L30" s="341">
        <v>16</v>
      </c>
    </row>
    <row r="31" spans="2:12" ht="5.25" customHeight="1">
      <c r="B31" s="877"/>
      <c r="C31" s="877"/>
      <c r="D31" s="877"/>
      <c r="E31" s="877"/>
      <c r="F31" s="877"/>
      <c r="G31" s="877"/>
      <c r="H31" s="877"/>
    </row>
    <row r="32" spans="2:12" ht="25.5" customHeight="1">
      <c r="B32" s="351" t="s">
        <v>298</v>
      </c>
      <c r="C32" s="352"/>
      <c r="D32" s="352"/>
      <c r="E32" s="352"/>
      <c r="F32" s="352"/>
      <c r="G32" s="352"/>
      <c r="H32" s="353"/>
    </row>
    <row r="33" spans="2:10" ht="7.5" customHeight="1">
      <c r="B33" s="328"/>
      <c r="C33" s="329"/>
      <c r="D33" s="329"/>
      <c r="E33" s="329"/>
      <c r="F33" s="329"/>
      <c r="G33" s="329"/>
      <c r="H33" s="370"/>
    </row>
    <row r="34" spans="2:10" ht="30" customHeight="1">
      <c r="B34" s="882" t="s">
        <v>245</v>
      </c>
      <c r="C34" s="324" t="s">
        <v>203</v>
      </c>
      <c r="D34" s="878" t="s">
        <v>559</v>
      </c>
      <c r="E34" s="878"/>
      <c r="F34" s="878"/>
      <c r="G34" s="325" t="s">
        <v>204</v>
      </c>
      <c r="H34" s="665" t="s">
        <v>271</v>
      </c>
      <c r="I34" s="371"/>
      <c r="J34" s="371"/>
    </row>
    <row r="35" spans="2:10" ht="16.5" customHeight="1">
      <c r="B35" s="883"/>
      <c r="C35" s="333" t="s">
        <v>205</v>
      </c>
      <c r="D35" s="334" t="s">
        <v>266</v>
      </c>
      <c r="E35" s="334" t="s">
        <v>267</v>
      </c>
      <c r="F35" s="334" t="s">
        <v>268</v>
      </c>
      <c r="G35" s="334" t="s">
        <v>269</v>
      </c>
      <c r="H35" s="334" t="s">
        <v>270</v>
      </c>
    </row>
    <row r="36" spans="2:10" ht="16.5" customHeight="1">
      <c r="B36" s="883"/>
      <c r="C36" s="326" t="s">
        <v>206</v>
      </c>
      <c r="D36" s="327">
        <v>0</v>
      </c>
      <c r="E36" s="327">
        <v>0</v>
      </c>
      <c r="F36" s="327">
        <v>20</v>
      </c>
      <c r="G36" s="327">
        <v>30</v>
      </c>
      <c r="H36" s="327">
        <v>40</v>
      </c>
    </row>
    <row r="37" spans="2:10" ht="16.5" customHeight="1">
      <c r="B37" s="883"/>
      <c r="C37" s="335" t="s">
        <v>207</v>
      </c>
      <c r="D37" s="336"/>
      <c r="E37" s="336"/>
      <c r="F37" s="336"/>
      <c r="G37" s="336"/>
      <c r="H37" s="336"/>
    </row>
    <row r="38" spans="2:10" ht="9" customHeight="1">
      <c r="B38" s="883"/>
      <c r="C38" s="328"/>
      <c r="D38" s="329"/>
      <c r="E38" s="329"/>
      <c r="F38" s="329"/>
      <c r="G38" s="329"/>
      <c r="H38" s="329"/>
    </row>
    <row r="39" spans="2:10" ht="20.25" customHeight="1" thickBot="1">
      <c r="B39" s="879"/>
      <c r="C39" s="880"/>
      <c r="D39" s="880"/>
      <c r="E39" s="880"/>
      <c r="F39" s="880"/>
      <c r="G39" s="880"/>
      <c r="H39" s="881"/>
    </row>
    <row r="40" spans="2:10" ht="14.25" thickBot="1">
      <c r="B40" s="373"/>
      <c r="C40" s="374"/>
      <c r="D40" s="1055" t="s">
        <v>209</v>
      </c>
      <c r="E40" s="1055"/>
      <c r="F40" s="1055"/>
      <c r="G40" s="1055"/>
      <c r="H40" s="375">
        <v>42893</v>
      </c>
    </row>
  </sheetData>
  <sheetProtection password="F773" sheet="1" objects="1" scenarios="1" selectLockedCells="1" selectUnlockedCells="1"/>
  <mergeCells count="20">
    <mergeCell ref="B29:H30"/>
    <mergeCell ref="B31:H31"/>
    <mergeCell ref="C1:G1"/>
    <mergeCell ref="F21:H21"/>
    <mergeCell ref="F22:H22"/>
    <mergeCell ref="F23:H23"/>
    <mergeCell ref="D3:H3"/>
    <mergeCell ref="C5:E5"/>
    <mergeCell ref="C6:E6"/>
    <mergeCell ref="C7:E7"/>
    <mergeCell ref="B10:H10"/>
    <mergeCell ref="B11:H11"/>
    <mergeCell ref="B15:H18"/>
    <mergeCell ref="B21:D25"/>
    <mergeCell ref="F25:H25"/>
    <mergeCell ref="F24:H24"/>
    <mergeCell ref="B39:H39"/>
    <mergeCell ref="D40:G40"/>
    <mergeCell ref="B34:B38"/>
    <mergeCell ref="D34:F34"/>
  </mergeCells>
  <conditionalFormatting sqref="H40 B39:C40 F39:F40">
    <cfRule type="containsText" dxfId="34" priority="13" operator="containsText" text="&quot;&quot;">
      <formula>NOT(ISERROR(SEARCH("""""",B39)))</formula>
    </cfRule>
  </conditionalFormatting>
  <conditionalFormatting sqref="H40">
    <cfRule type="containsText" dxfId="33" priority="12" operator="containsText" text="&quot;&quot;">
      <formula>NOT(ISERROR(SEARCH("""""",H40)))</formula>
    </cfRule>
  </conditionalFormatting>
  <conditionalFormatting sqref="H40">
    <cfRule type="containsText" dxfId="32" priority="11" operator="containsText" text="&quot;&quot;">
      <formula>NOT(ISERROR(SEARCH("""""",H40)))</formula>
    </cfRule>
  </conditionalFormatting>
  <conditionalFormatting sqref="B39">
    <cfRule type="containsText" dxfId="31" priority="8" operator="containsText" text="&quot;&quot;">
      <formula>NOT(ISERROR(SEARCH("""""",B39)))</formula>
    </cfRule>
  </conditionalFormatting>
  <conditionalFormatting sqref="B39">
    <cfRule type="containsText" dxfId="30" priority="7" operator="containsText" text="&quot;&quot;">
      <formula>NOT(ISERROR(SEARCH("""""",B39)))</formula>
    </cfRule>
  </conditionalFormatting>
  <conditionalFormatting sqref="H40">
    <cfRule type="containsText" dxfId="29" priority="6" operator="containsText" text="&quot;&quot;">
      <formula>NOT(ISERROR(SEARCH("""""",H40)))</formula>
    </cfRule>
  </conditionalFormatting>
  <conditionalFormatting sqref="H40">
    <cfRule type="containsText" dxfId="28" priority="5" operator="containsText" text="&quot;&quot;">
      <formula>NOT(ISERROR(SEARCH("""""",H40)))</formula>
    </cfRule>
  </conditionalFormatting>
  <conditionalFormatting sqref="H40">
    <cfRule type="containsText" dxfId="27" priority="4" operator="containsText" text="&quot;&quot;">
      <formula>NOT(ISERROR(SEARCH("""""",H40)))</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23.xml><?xml version="1.0" encoding="utf-8"?>
<worksheet xmlns="http://schemas.openxmlformats.org/spreadsheetml/2006/main" xmlns:r="http://schemas.openxmlformats.org/officeDocument/2006/relationships">
  <sheetPr>
    <tabColor rgb="FF0070C0"/>
  </sheetPr>
  <dimension ref="B1:L42"/>
  <sheetViews>
    <sheetView topLeftCell="A29" zoomScaleSheetLayoutView="100" workbookViewId="0">
      <selection activeCell="B29" sqref="B29:H30"/>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52" t="str">
        <f>Echéancier!B36</f>
        <v>Action E 17 -   Présenter les filières existantes de dépôt ou valorisation de ces déchets</v>
      </c>
      <c r="E3" s="1053"/>
      <c r="F3" s="1053"/>
      <c r="G3" s="1053"/>
      <c r="H3" s="1054"/>
      <c r="I3" s="210"/>
    </row>
    <row r="4" spans="2:12" ht="24" customHeight="1">
      <c r="B4" s="215"/>
      <c r="C4" s="216"/>
      <c r="D4" s="215"/>
      <c r="E4" s="216"/>
      <c r="F4" s="215"/>
      <c r="G4" s="216"/>
      <c r="H4" s="217"/>
      <c r="I4" s="210"/>
    </row>
    <row r="5" spans="2:12" ht="18.75" customHeight="1">
      <c r="B5" s="249" t="s">
        <v>292</v>
      </c>
      <c r="C5" s="162" t="s">
        <v>353</v>
      </c>
      <c r="D5" s="162"/>
      <c r="E5" s="162"/>
      <c r="F5" s="163"/>
      <c r="G5" s="163"/>
      <c r="H5" s="163"/>
      <c r="I5" s="210"/>
      <c r="L5" s="211">
        <v>1</v>
      </c>
    </row>
    <row r="6" spans="2:12" ht="18.75" customHeight="1">
      <c r="B6" s="249" t="s">
        <v>293</v>
      </c>
      <c r="C6" s="315" t="s">
        <v>358</v>
      </c>
      <c r="D6" s="316"/>
      <c r="E6" s="317"/>
      <c r="F6" s="163"/>
      <c r="G6" s="163"/>
      <c r="H6" s="163"/>
      <c r="I6" s="210"/>
      <c r="L6" s="211">
        <v>2</v>
      </c>
    </row>
    <row r="7" spans="2:12" ht="35.25" customHeight="1">
      <c r="B7" s="249" t="s">
        <v>202</v>
      </c>
      <c r="C7" s="1057" t="str">
        <f>Echéancier!B36</f>
        <v>Action E 17 -   Présenter les filières existantes de dépôt ou valorisation de ces déchets</v>
      </c>
      <c r="D7" s="899"/>
      <c r="E7" s="900"/>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38.25" customHeight="1">
      <c r="B10" s="901" t="s">
        <v>685</v>
      </c>
      <c r="C10" s="901"/>
      <c r="D10" s="901"/>
      <c r="E10" s="901"/>
      <c r="F10" s="901"/>
      <c r="G10" s="901"/>
      <c r="H10" s="901"/>
      <c r="I10" s="210"/>
    </row>
    <row r="11" spans="2:12" ht="15.75" customHeight="1">
      <c r="B11" s="901"/>
      <c r="C11" s="901"/>
      <c r="D11" s="901"/>
      <c r="E11" s="901"/>
      <c r="F11" s="901"/>
      <c r="G11" s="901"/>
      <c r="H11" s="901"/>
      <c r="I11" s="210"/>
    </row>
    <row r="12" spans="2:12">
      <c r="B12" s="224"/>
      <c r="C12" s="224"/>
      <c r="D12" s="225"/>
      <c r="E12" s="224"/>
      <c r="F12" s="224"/>
      <c r="G12" s="224"/>
      <c r="H12" s="226"/>
      <c r="I12" s="210"/>
    </row>
    <row r="13" spans="2:12" ht="23.25" customHeight="1">
      <c r="B13" s="221" t="s">
        <v>295</v>
      </c>
      <c r="C13" s="222"/>
      <c r="D13" s="222"/>
      <c r="E13" s="222"/>
      <c r="F13" s="222"/>
      <c r="G13" s="222"/>
      <c r="H13" s="223"/>
      <c r="I13" s="210"/>
      <c r="L13" s="211">
        <v>6</v>
      </c>
    </row>
    <row r="14" spans="2:12" ht="27.75" customHeight="1">
      <c r="B14" s="885" t="s">
        <v>623</v>
      </c>
      <c r="C14" s="886"/>
      <c r="D14" s="886"/>
      <c r="E14" s="886"/>
      <c r="F14" s="886"/>
      <c r="G14" s="886"/>
      <c r="H14" s="886"/>
      <c r="I14" s="210"/>
    </row>
    <row r="15" spans="2:12" ht="27.75" customHeight="1">
      <c r="B15" s="886"/>
      <c r="C15" s="886"/>
      <c r="D15" s="886"/>
      <c r="E15" s="886"/>
      <c r="F15" s="886"/>
      <c r="G15" s="886"/>
      <c r="H15" s="886"/>
      <c r="I15" s="210"/>
    </row>
    <row r="16" spans="2:12" ht="27.75" customHeight="1">
      <c r="B16" s="886"/>
      <c r="C16" s="886"/>
      <c r="D16" s="886"/>
      <c r="E16" s="886"/>
      <c r="F16" s="886"/>
      <c r="G16" s="886"/>
      <c r="H16" s="886"/>
      <c r="I16" s="210"/>
    </row>
    <row r="17" spans="2:12">
      <c r="B17" s="886"/>
      <c r="C17" s="886"/>
      <c r="D17" s="886"/>
      <c r="E17" s="886"/>
      <c r="F17" s="886"/>
      <c r="G17" s="886"/>
      <c r="H17" s="886"/>
      <c r="I17" s="210"/>
    </row>
    <row r="18" spans="2:12" ht="3.75" customHeight="1">
      <c r="B18" s="886"/>
      <c r="C18" s="886"/>
      <c r="D18" s="886"/>
      <c r="E18" s="886"/>
      <c r="F18" s="886"/>
      <c r="G18" s="886"/>
      <c r="H18" s="886"/>
      <c r="I18" s="210"/>
    </row>
    <row r="19" spans="2:12" ht="23.25" customHeight="1">
      <c r="B19" s="221" t="s">
        <v>296</v>
      </c>
      <c r="C19" s="222"/>
      <c r="D19" s="222"/>
      <c r="E19" s="222"/>
      <c r="F19" s="222"/>
      <c r="G19" s="222"/>
      <c r="H19" s="223"/>
      <c r="I19" s="210"/>
      <c r="L19" s="211">
        <v>6</v>
      </c>
    </row>
    <row r="20" spans="2:12" s="231" customFormat="1" ht="11.25" customHeight="1">
      <c r="B20" s="227"/>
      <c r="C20" s="228"/>
      <c r="D20" s="228"/>
      <c r="E20" s="228"/>
      <c r="F20" s="228"/>
      <c r="G20" s="228"/>
      <c r="H20" s="229"/>
      <c r="I20" s="230"/>
      <c r="L20" s="211">
        <v>7</v>
      </c>
    </row>
    <row r="21" spans="2:12" ht="20.25" customHeight="1">
      <c r="B21" s="903" t="s">
        <v>686</v>
      </c>
      <c r="C21" s="904"/>
      <c r="D21" s="905"/>
      <c r="E21" s="164">
        <v>2018</v>
      </c>
      <c r="F21" s="912"/>
      <c r="G21" s="913"/>
      <c r="H21" s="914"/>
      <c r="I21" s="232"/>
      <c r="L21" s="211">
        <v>8</v>
      </c>
    </row>
    <row r="22" spans="2:12" ht="130.5" customHeight="1">
      <c r="B22" s="906"/>
      <c r="C22" s="907"/>
      <c r="D22" s="908"/>
      <c r="E22" s="165">
        <v>2019</v>
      </c>
      <c r="F22" s="923" t="s">
        <v>610</v>
      </c>
      <c r="G22" s="888"/>
      <c r="H22" s="889"/>
      <c r="I22" s="210"/>
      <c r="L22" s="211">
        <v>9</v>
      </c>
    </row>
    <row r="23" spans="2:12" s="234" customFormat="1" ht="79.5" customHeight="1">
      <c r="B23" s="906"/>
      <c r="C23" s="907"/>
      <c r="D23" s="908"/>
      <c r="E23" s="166">
        <v>2020</v>
      </c>
      <c r="F23" s="890" t="s">
        <v>611</v>
      </c>
      <c r="G23" s="891"/>
      <c r="H23" s="891"/>
      <c r="I23" s="233"/>
      <c r="K23" s="232"/>
      <c r="L23" s="211">
        <v>10</v>
      </c>
    </row>
    <row r="24" spans="2:12" ht="18" customHeight="1">
      <c r="B24" s="906"/>
      <c r="C24" s="907"/>
      <c r="D24" s="908"/>
      <c r="E24" s="311">
        <v>2021</v>
      </c>
      <c r="F24" s="915"/>
      <c r="G24" s="916"/>
      <c r="H24" s="917"/>
      <c r="I24" s="210"/>
      <c r="K24" s="232"/>
      <c r="L24" s="211">
        <v>11</v>
      </c>
    </row>
    <row r="25" spans="2:12" ht="19.5" customHeight="1">
      <c r="B25" s="909"/>
      <c r="C25" s="910"/>
      <c r="D25" s="911"/>
      <c r="E25" s="312" t="s">
        <v>565</v>
      </c>
      <c r="F25" s="918"/>
      <c r="G25" s="919"/>
      <c r="H25" s="920"/>
      <c r="I25" s="210"/>
      <c r="L25" s="211">
        <v>12</v>
      </c>
    </row>
    <row r="26" spans="2:12" ht="9.75" customHeight="1">
      <c r="B26" s="218"/>
      <c r="C26" s="218"/>
      <c r="D26" s="218"/>
      <c r="E26" s="218"/>
      <c r="F26" s="218"/>
      <c r="G26" s="218"/>
      <c r="H26" s="220"/>
      <c r="I26" s="210"/>
      <c r="L26" s="211">
        <v>13</v>
      </c>
    </row>
    <row r="27" spans="2:12" ht="24.75" customHeight="1">
      <c r="B27" s="221" t="s">
        <v>297</v>
      </c>
      <c r="C27" s="222"/>
      <c r="D27" s="222"/>
      <c r="E27" s="222"/>
      <c r="F27" s="222"/>
      <c r="G27" s="222"/>
      <c r="H27" s="223"/>
      <c r="I27" s="210"/>
      <c r="L27" s="211">
        <v>14</v>
      </c>
    </row>
    <row r="28" spans="2:12" ht="12.75" hidden="1" customHeight="1">
      <c r="B28" s="235"/>
      <c r="C28" s="236"/>
      <c r="D28" s="236"/>
      <c r="E28" s="236"/>
      <c r="F28" s="236"/>
      <c r="G28" s="236"/>
      <c r="H28" s="237"/>
      <c r="I28" s="210"/>
    </row>
    <row r="29" spans="2:12" s="239" customFormat="1" ht="86.25" customHeight="1">
      <c r="B29" s="902" t="s">
        <v>687</v>
      </c>
      <c r="C29" s="902"/>
      <c r="D29" s="902"/>
      <c r="E29" s="902"/>
      <c r="F29" s="902"/>
      <c r="G29" s="902"/>
      <c r="H29" s="902"/>
      <c r="I29" s="238"/>
      <c r="L29" s="239">
        <v>15</v>
      </c>
    </row>
    <row r="30" spans="2:12" ht="15.75" hidden="1" customHeight="1">
      <c r="B30" s="902"/>
      <c r="C30" s="902"/>
      <c r="D30" s="902"/>
      <c r="E30" s="902"/>
      <c r="F30" s="902"/>
      <c r="G30" s="902"/>
      <c r="H30" s="902"/>
      <c r="I30" s="210"/>
      <c r="L30" s="211">
        <v>16</v>
      </c>
    </row>
    <row r="31" spans="2:12" ht="5.25" customHeight="1">
      <c r="B31" s="877"/>
      <c r="C31" s="877"/>
      <c r="D31" s="877"/>
      <c r="E31" s="877"/>
      <c r="F31" s="877"/>
      <c r="G31" s="877"/>
      <c r="H31" s="877"/>
    </row>
    <row r="32" spans="2:12" ht="25.5" customHeight="1">
      <c r="B32" s="221" t="s">
        <v>298</v>
      </c>
      <c r="C32" s="222"/>
      <c r="D32" s="222"/>
      <c r="E32" s="222"/>
      <c r="F32" s="222"/>
      <c r="G32" s="222"/>
      <c r="H32" s="223"/>
    </row>
    <row r="33" spans="2:10" ht="7.5" customHeight="1">
      <c r="B33" s="171"/>
      <c r="C33" s="172"/>
      <c r="D33" s="172"/>
      <c r="E33" s="172"/>
      <c r="F33" s="172"/>
      <c r="G33" s="172"/>
      <c r="H33" s="240"/>
    </row>
    <row r="34" spans="2:10" ht="24" customHeight="1">
      <c r="B34" s="882" t="s">
        <v>245</v>
      </c>
      <c r="C34" s="167" t="s">
        <v>203</v>
      </c>
      <c r="D34" s="878" t="s">
        <v>360</v>
      </c>
      <c r="E34" s="878"/>
      <c r="F34" s="878"/>
      <c r="G34" s="168" t="s">
        <v>204</v>
      </c>
      <c r="H34" s="307" t="s">
        <v>372</v>
      </c>
      <c r="I34" s="241"/>
      <c r="J34" s="241"/>
    </row>
    <row r="35" spans="2:10" ht="16.5" customHeight="1">
      <c r="B35" s="883"/>
      <c r="C35" s="177" t="s">
        <v>205</v>
      </c>
      <c r="D35" s="178" t="s">
        <v>266</v>
      </c>
      <c r="E35" s="178" t="s">
        <v>267</v>
      </c>
      <c r="F35" s="178" t="s">
        <v>268</v>
      </c>
      <c r="G35" s="178" t="s">
        <v>269</v>
      </c>
      <c r="H35" s="178" t="s">
        <v>270</v>
      </c>
    </row>
    <row r="36" spans="2:10" ht="16.5" customHeight="1">
      <c r="B36" s="883"/>
      <c r="C36" s="169" t="s">
        <v>206</v>
      </c>
      <c r="D36" s="170" t="s">
        <v>359</v>
      </c>
      <c r="E36" s="170" t="s">
        <v>359</v>
      </c>
      <c r="F36" s="170">
        <v>100</v>
      </c>
      <c r="G36" s="170">
        <v>150</v>
      </c>
      <c r="H36" s="170">
        <v>200</v>
      </c>
    </row>
    <row r="37" spans="2:10" ht="9" customHeight="1">
      <c r="B37" s="883"/>
      <c r="C37" s="171"/>
      <c r="D37" s="172"/>
      <c r="E37" s="172"/>
      <c r="F37" s="172"/>
      <c r="G37" s="172"/>
      <c r="H37" s="172"/>
    </row>
    <row r="38" spans="2:10" ht="39.75" customHeight="1">
      <c r="B38" s="883"/>
      <c r="C38" s="167" t="s">
        <v>203</v>
      </c>
      <c r="D38" s="878" t="s">
        <v>361</v>
      </c>
      <c r="E38" s="878"/>
      <c r="F38" s="878"/>
      <c r="G38" s="168" t="s">
        <v>204</v>
      </c>
      <c r="H38" s="307" t="s">
        <v>372</v>
      </c>
      <c r="I38" s="245"/>
      <c r="J38" s="313"/>
    </row>
    <row r="39" spans="2:10" ht="29.25" customHeight="1">
      <c r="B39" s="883"/>
      <c r="C39" s="177" t="s">
        <v>205</v>
      </c>
      <c r="D39" s="178" t="s">
        <v>266</v>
      </c>
      <c r="E39" s="178" t="s">
        <v>267</v>
      </c>
      <c r="F39" s="178" t="s">
        <v>268</v>
      </c>
      <c r="G39" s="178" t="s">
        <v>269</v>
      </c>
      <c r="H39" s="178" t="s">
        <v>270</v>
      </c>
      <c r="J39" s="313"/>
    </row>
    <row r="40" spans="2:10" ht="24" customHeight="1">
      <c r="B40" s="883"/>
      <c r="C40" s="169" t="s">
        <v>206</v>
      </c>
      <c r="D40" s="176" t="s">
        <v>359</v>
      </c>
      <c r="E40" s="175" t="s">
        <v>359</v>
      </c>
      <c r="F40" s="175">
        <v>5</v>
      </c>
      <c r="G40" s="175">
        <v>8</v>
      </c>
      <c r="H40" s="175">
        <v>10</v>
      </c>
      <c r="J40" s="313"/>
    </row>
    <row r="41" spans="2:10" ht="20.25" customHeight="1" thickBot="1">
      <c r="B41" s="879"/>
      <c r="C41" s="880"/>
      <c r="D41" s="880"/>
      <c r="E41" s="880"/>
      <c r="F41" s="880"/>
      <c r="G41" s="880"/>
      <c r="H41" s="881"/>
    </row>
    <row r="42" spans="2:10" s="341" customFormat="1" ht="14.25" thickBot="1">
      <c r="B42" s="447" t="str">
        <f>D3</f>
        <v>Action E 17 -   Présenter les filières existantes de dépôt ou valorisation de ces déchets</v>
      </c>
      <c r="C42" s="448"/>
      <c r="D42" s="449"/>
      <c r="E42" s="449"/>
      <c r="F42" s="427"/>
      <c r="G42" s="428" t="s">
        <v>209</v>
      </c>
      <c r="H42" s="375">
        <v>42867</v>
      </c>
    </row>
  </sheetData>
  <mergeCells count="17">
    <mergeCell ref="B41:H41"/>
    <mergeCell ref="C1:G1"/>
    <mergeCell ref="B14:H18"/>
    <mergeCell ref="B21:D25"/>
    <mergeCell ref="F21:H21"/>
    <mergeCell ref="F22:H22"/>
    <mergeCell ref="F23:H23"/>
    <mergeCell ref="C7:E7"/>
    <mergeCell ref="B10:H11"/>
    <mergeCell ref="F24:H24"/>
    <mergeCell ref="F25:H25"/>
    <mergeCell ref="D3:H3"/>
    <mergeCell ref="B29:H30"/>
    <mergeCell ref="B31:H31"/>
    <mergeCell ref="B34:B40"/>
    <mergeCell ref="D34:F34"/>
    <mergeCell ref="D38:F38"/>
  </mergeCells>
  <conditionalFormatting sqref="B41:C41 F41">
    <cfRule type="containsText" dxfId="26" priority="16" operator="containsText" text="&quot;&quot;">
      <formula>NOT(ISERROR(SEARCH("""""",B41)))</formula>
    </cfRule>
  </conditionalFormatting>
  <conditionalFormatting sqref="B41">
    <cfRule type="containsText" dxfId="25" priority="11" operator="containsText" text="&quot;&quot;">
      <formula>NOT(ISERROR(SEARCH("""""",B41)))</formula>
    </cfRule>
  </conditionalFormatting>
  <conditionalFormatting sqref="B41">
    <cfRule type="containsText" dxfId="24" priority="10" operator="containsText" text="&quot;&quot;">
      <formula>NOT(ISERROR(SEARCH("""""",B41)))</formula>
    </cfRule>
  </conditionalFormatting>
  <conditionalFormatting sqref="H42">
    <cfRule type="containsText" dxfId="23" priority="3" operator="containsText" text="&quot;&quot;">
      <formula>NOT(ISERROR(SEARCH("""""",H42)))</formula>
    </cfRule>
  </conditionalFormatting>
  <conditionalFormatting sqref="H42">
    <cfRule type="containsText" dxfId="22" priority="2" operator="containsText" text="&quot;&quot;">
      <formula>NOT(ISERROR(SEARCH("""""",H42)))</formula>
    </cfRule>
  </conditionalFormatting>
  <conditionalFormatting sqref="H42">
    <cfRule type="containsText" dxfId="21" priority="1" operator="containsText" text="&quot;&quot;">
      <formula>NOT(ISERROR(SEARCH("""""",H42)))</formula>
    </cfRule>
  </conditionalFormatting>
  <conditionalFormatting sqref="H42 B42:C42 F42">
    <cfRule type="containsText" dxfId="20" priority="6" operator="containsText" text="&quot;&quot;">
      <formula>NOT(ISERROR(SEARCH("""""",B42)))</formula>
    </cfRule>
  </conditionalFormatting>
  <conditionalFormatting sqref="H42">
    <cfRule type="containsText" dxfId="19" priority="5" operator="containsText" text="&quot;&quot;">
      <formula>NOT(ISERROR(SEARCH("""""",H42)))</formula>
    </cfRule>
  </conditionalFormatting>
  <conditionalFormatting sqref="H42">
    <cfRule type="containsText" dxfId="18" priority="4"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24.xml><?xml version="1.0" encoding="utf-8"?>
<worksheet xmlns="http://schemas.openxmlformats.org/spreadsheetml/2006/main" xmlns:r="http://schemas.openxmlformats.org/officeDocument/2006/relationships">
  <sheetPr>
    <tabColor rgb="FF00B0F0"/>
  </sheetPr>
  <dimension ref="B1:L47"/>
  <sheetViews>
    <sheetView showGridLines="0" showRowColHeaders="0" zoomScaleSheetLayoutView="100" workbookViewId="0">
      <selection activeCell="K33" sqref="K33"/>
    </sheetView>
  </sheetViews>
  <sheetFormatPr baseColWidth="10" defaultRowHeight="13.5"/>
  <cols>
    <col min="1" max="1" width="4.140625" style="211" customWidth="1"/>
    <col min="2" max="2" width="26.140625" style="246" customWidth="1"/>
    <col min="3" max="3" width="15.7109375" style="211" customWidth="1"/>
    <col min="4" max="4" width="18.710937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1059" t="str">
        <f>Echéancier!B39</f>
        <v>Action E 18 -   Réduction des déchets dangereux</v>
      </c>
      <c r="E3" s="1060"/>
      <c r="F3" s="1060"/>
      <c r="G3" s="1060"/>
      <c r="H3" s="1061"/>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18.75" customHeight="1">
      <c r="B6" s="249" t="s">
        <v>293</v>
      </c>
      <c r="C6" s="895" t="s">
        <v>363</v>
      </c>
      <c r="D6" s="896"/>
      <c r="E6" s="897"/>
      <c r="F6" s="163"/>
      <c r="G6" s="163"/>
      <c r="H6" s="163"/>
      <c r="I6" s="210"/>
      <c r="L6" s="211">
        <v>2</v>
      </c>
    </row>
    <row r="7" spans="2:12" ht="31.5" customHeight="1">
      <c r="B7" s="249" t="s">
        <v>202</v>
      </c>
      <c r="C7" s="898" t="str">
        <f>Echéancier!A30</f>
        <v>E- Actions de prévention des déchets des entreprises et actions de prévention des déchets dangereux</v>
      </c>
      <c r="D7" s="899"/>
      <c r="E7" s="900"/>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3.75" customHeight="1">
      <c r="B10" s="224"/>
      <c r="C10" s="224"/>
      <c r="D10" s="225"/>
      <c r="E10" s="224"/>
      <c r="F10" s="224"/>
      <c r="G10" s="224"/>
      <c r="H10" s="226"/>
      <c r="I10" s="210"/>
    </row>
    <row r="11" spans="2:12">
      <c r="B11" s="1058" t="s">
        <v>622</v>
      </c>
      <c r="C11" s="1058"/>
      <c r="D11" s="1058"/>
      <c r="E11" s="1058"/>
      <c r="F11" s="1058"/>
      <c r="G11" s="1058"/>
      <c r="H11" s="1058"/>
      <c r="I11" s="210"/>
    </row>
    <row r="12" spans="2:12" ht="24" customHeight="1">
      <c r="B12" s="1058"/>
      <c r="C12" s="1058"/>
      <c r="D12" s="1058"/>
      <c r="E12" s="1058"/>
      <c r="F12" s="1058"/>
      <c r="G12" s="1058"/>
      <c r="H12" s="1058"/>
      <c r="I12" s="210"/>
    </row>
    <row r="13" spans="2:12">
      <c r="B13" s="224"/>
      <c r="C13" s="224"/>
      <c r="D13" s="225"/>
      <c r="E13" s="224"/>
      <c r="F13" s="224"/>
      <c r="G13" s="224"/>
      <c r="H13" s="226"/>
      <c r="I13" s="210"/>
    </row>
    <row r="14" spans="2:12" ht="23.25" customHeight="1">
      <c r="B14" s="221" t="s">
        <v>295</v>
      </c>
      <c r="C14" s="222"/>
      <c r="D14" s="222"/>
      <c r="E14" s="222"/>
      <c r="F14" s="222"/>
      <c r="G14" s="222"/>
      <c r="H14" s="223"/>
      <c r="I14" s="210"/>
      <c r="L14" s="211">
        <v>6</v>
      </c>
    </row>
    <row r="15" spans="2:12" ht="3.75" customHeight="1">
      <c r="B15" s="224"/>
      <c r="C15" s="224"/>
      <c r="D15" s="225"/>
      <c r="E15" s="224"/>
      <c r="F15" s="224"/>
      <c r="G15" s="224"/>
      <c r="H15" s="226"/>
      <c r="I15" s="210"/>
    </row>
    <row r="16" spans="2:12" ht="27.75" customHeight="1">
      <c r="B16" s="885" t="s">
        <v>560</v>
      </c>
      <c r="C16" s="886"/>
      <c r="D16" s="886"/>
      <c r="E16" s="886"/>
      <c r="F16" s="886"/>
      <c r="G16" s="886"/>
      <c r="H16" s="886"/>
      <c r="I16" s="210"/>
    </row>
    <row r="17" spans="2:12" ht="15.75" customHeight="1">
      <c r="B17" s="886"/>
      <c r="C17" s="886"/>
      <c r="D17" s="886"/>
      <c r="E17" s="886"/>
      <c r="F17" s="886"/>
      <c r="G17" s="886"/>
      <c r="H17" s="886"/>
      <c r="I17" s="210"/>
    </row>
    <row r="18" spans="2:12" ht="23.25" customHeight="1">
      <c r="B18" s="886"/>
      <c r="C18" s="886"/>
      <c r="D18" s="886"/>
      <c r="E18" s="886"/>
      <c r="F18" s="886"/>
      <c r="G18" s="886"/>
      <c r="H18" s="886"/>
      <c r="I18" s="210"/>
    </row>
    <row r="19" spans="2:12" ht="18" customHeight="1">
      <c r="B19" s="886"/>
      <c r="C19" s="886"/>
      <c r="D19" s="886"/>
      <c r="E19" s="886"/>
      <c r="F19" s="886"/>
      <c r="G19" s="886"/>
      <c r="H19" s="886"/>
      <c r="I19" s="210"/>
    </row>
    <row r="20" spans="2:12" ht="23.25" customHeight="1">
      <c r="B20" s="221" t="s">
        <v>296</v>
      </c>
      <c r="C20" s="222"/>
      <c r="D20" s="222"/>
      <c r="E20" s="222"/>
      <c r="F20" s="222"/>
      <c r="G20" s="222"/>
      <c r="H20" s="223"/>
      <c r="I20" s="210"/>
      <c r="L20" s="211">
        <v>6</v>
      </c>
    </row>
    <row r="21" spans="2:12" s="231" customFormat="1" ht="11.25" customHeight="1">
      <c r="B21" s="227"/>
      <c r="C21" s="228"/>
      <c r="D21" s="228"/>
      <c r="E21" s="228"/>
      <c r="F21" s="228"/>
      <c r="G21" s="228"/>
      <c r="H21" s="229"/>
      <c r="I21" s="230"/>
      <c r="L21" s="211">
        <v>7</v>
      </c>
    </row>
    <row r="22" spans="2:12" ht="38.25" customHeight="1">
      <c r="B22" s="903" t="s">
        <v>612</v>
      </c>
      <c r="C22" s="904"/>
      <c r="D22" s="905"/>
      <c r="E22" s="164">
        <v>2018</v>
      </c>
      <c r="F22" s="912" t="s">
        <v>359</v>
      </c>
      <c r="G22" s="913"/>
      <c r="H22" s="914"/>
      <c r="I22" s="232"/>
      <c r="L22" s="211">
        <v>8</v>
      </c>
    </row>
    <row r="23" spans="2:12" ht="57" customHeight="1">
      <c r="B23" s="906"/>
      <c r="C23" s="907"/>
      <c r="D23" s="908"/>
      <c r="E23" s="165">
        <v>2019</v>
      </c>
      <c r="F23" s="923" t="s">
        <v>613</v>
      </c>
      <c r="G23" s="888"/>
      <c r="H23" s="889"/>
      <c r="I23" s="210"/>
      <c r="L23" s="211">
        <v>9</v>
      </c>
    </row>
    <row r="24" spans="2:12" s="234" customFormat="1" ht="154.5" customHeight="1">
      <c r="B24" s="906"/>
      <c r="C24" s="907"/>
      <c r="D24" s="908"/>
      <c r="E24" s="166">
        <v>2020</v>
      </c>
      <c r="F24" s="890" t="s">
        <v>614</v>
      </c>
      <c r="G24" s="891"/>
      <c r="H24" s="891"/>
      <c r="I24" s="233"/>
      <c r="K24" s="232"/>
      <c r="L24" s="211">
        <v>10</v>
      </c>
    </row>
    <row r="25" spans="2:12" ht="58.5" customHeight="1">
      <c r="B25" s="906"/>
      <c r="C25" s="907"/>
      <c r="D25" s="908"/>
      <c r="E25" s="311">
        <v>2021</v>
      </c>
      <c r="F25" s="915" t="s">
        <v>615</v>
      </c>
      <c r="G25" s="916"/>
      <c r="H25" s="917"/>
      <c r="I25" s="210"/>
      <c r="K25" s="232"/>
      <c r="L25" s="211">
        <v>11</v>
      </c>
    </row>
    <row r="26" spans="2:12" ht="44.25" customHeight="1">
      <c r="B26" s="909"/>
      <c r="C26" s="910"/>
      <c r="D26" s="911"/>
      <c r="E26" s="312" t="s">
        <v>565</v>
      </c>
      <c r="F26" s="924" t="s">
        <v>616</v>
      </c>
      <c r="G26" s="925"/>
      <c r="H26" s="926"/>
      <c r="I26" s="210"/>
      <c r="L26" s="211">
        <v>12</v>
      </c>
    </row>
    <row r="27" spans="2:12" ht="9.75" customHeight="1">
      <c r="B27" s="218"/>
      <c r="C27" s="218"/>
      <c r="D27" s="218"/>
      <c r="E27" s="218"/>
      <c r="F27" s="218"/>
      <c r="G27" s="218"/>
      <c r="H27" s="220"/>
      <c r="I27" s="210"/>
      <c r="L27" s="211">
        <v>13</v>
      </c>
    </row>
    <row r="28" spans="2:12" ht="24.75" customHeight="1">
      <c r="B28" s="221" t="s">
        <v>297</v>
      </c>
      <c r="C28" s="222"/>
      <c r="D28" s="222"/>
      <c r="E28" s="222"/>
      <c r="F28" s="222"/>
      <c r="G28" s="222"/>
      <c r="H28" s="223"/>
      <c r="I28" s="210"/>
      <c r="L28" s="211">
        <v>14</v>
      </c>
    </row>
    <row r="29" spans="2:12" ht="12.75" hidden="1" customHeight="1">
      <c r="B29" s="235"/>
      <c r="C29" s="236"/>
      <c r="D29" s="236"/>
      <c r="E29" s="236"/>
      <c r="F29" s="236"/>
      <c r="G29" s="236"/>
      <c r="H29" s="237"/>
      <c r="I29" s="210"/>
    </row>
    <row r="30" spans="2:12" s="239" customFormat="1" ht="67.5" customHeight="1">
      <c r="B30" s="902" t="s">
        <v>617</v>
      </c>
      <c r="C30" s="902"/>
      <c r="D30" s="902"/>
      <c r="E30" s="902"/>
      <c r="F30" s="902"/>
      <c r="G30" s="902"/>
      <c r="H30" s="902"/>
      <c r="I30" s="238"/>
      <c r="L30" s="239">
        <v>15</v>
      </c>
    </row>
    <row r="31" spans="2:12" ht="15.75" hidden="1" customHeight="1">
      <c r="B31" s="902"/>
      <c r="C31" s="902"/>
      <c r="D31" s="902"/>
      <c r="E31" s="902"/>
      <c r="F31" s="902"/>
      <c r="G31" s="902"/>
      <c r="H31" s="902"/>
      <c r="I31" s="210"/>
      <c r="L31" s="211">
        <v>16</v>
      </c>
    </row>
    <row r="32" spans="2:12" ht="5.25" customHeight="1">
      <c r="B32" s="877"/>
      <c r="C32" s="877"/>
      <c r="D32" s="877"/>
      <c r="E32" s="877"/>
      <c r="F32" s="877"/>
      <c r="G32" s="877"/>
      <c r="H32" s="877"/>
    </row>
    <row r="33" spans="2:10" ht="25.5" customHeight="1">
      <c r="B33" s="221" t="s">
        <v>298</v>
      </c>
      <c r="C33" s="222"/>
      <c r="D33" s="222"/>
      <c r="E33" s="222"/>
      <c r="F33" s="222"/>
      <c r="G33" s="222"/>
      <c r="H33" s="223"/>
    </row>
    <row r="34" spans="2:10" ht="7.5" customHeight="1">
      <c r="B34" s="171"/>
      <c r="C34" s="172"/>
      <c r="D34" s="172"/>
      <c r="E34" s="172"/>
      <c r="F34" s="172"/>
      <c r="G34" s="172"/>
      <c r="H34" s="240"/>
    </row>
    <row r="35" spans="2:10" ht="36.75" customHeight="1">
      <c r="B35" s="882" t="s">
        <v>245</v>
      </c>
      <c r="C35" s="167" t="s">
        <v>203</v>
      </c>
      <c r="D35" s="878" t="s">
        <v>362</v>
      </c>
      <c r="E35" s="878"/>
      <c r="F35" s="878"/>
      <c r="G35" s="168" t="s">
        <v>204</v>
      </c>
      <c r="H35" s="307" t="s">
        <v>372</v>
      </c>
      <c r="I35" s="241"/>
      <c r="J35" s="241"/>
    </row>
    <row r="36" spans="2:10" ht="16.5" customHeight="1">
      <c r="B36" s="883"/>
      <c r="C36" s="177" t="s">
        <v>205</v>
      </c>
      <c r="D36" s="178" t="s">
        <v>266</v>
      </c>
      <c r="E36" s="178" t="s">
        <v>267</v>
      </c>
      <c r="F36" s="178" t="s">
        <v>268</v>
      </c>
      <c r="G36" s="178" t="s">
        <v>269</v>
      </c>
      <c r="H36" s="178" t="s">
        <v>270</v>
      </c>
    </row>
    <row r="37" spans="2:10" ht="16.5" customHeight="1">
      <c r="B37" s="883"/>
      <c r="C37" s="169" t="s">
        <v>206</v>
      </c>
      <c r="D37" s="170" t="s">
        <v>359</v>
      </c>
      <c r="E37" s="170" t="s">
        <v>359</v>
      </c>
      <c r="F37" s="170">
        <v>5</v>
      </c>
      <c r="G37" s="170">
        <v>10</v>
      </c>
      <c r="H37" s="170">
        <v>15</v>
      </c>
    </row>
    <row r="38" spans="2:10" ht="9" customHeight="1">
      <c r="B38" s="883"/>
      <c r="C38" s="171"/>
      <c r="D38" s="172"/>
      <c r="E38" s="172"/>
      <c r="F38" s="172"/>
      <c r="G38" s="172"/>
      <c r="H38" s="172"/>
    </row>
    <row r="39" spans="2:10" ht="31.5" hidden="1" customHeight="1">
      <c r="B39" s="883"/>
      <c r="C39" s="167" t="s">
        <v>203</v>
      </c>
      <c r="D39" s="173"/>
      <c r="E39" s="173"/>
      <c r="F39" s="173"/>
      <c r="G39" s="168" t="s">
        <v>204</v>
      </c>
      <c r="H39" s="307" t="s">
        <v>271</v>
      </c>
      <c r="I39" s="242"/>
    </row>
    <row r="40" spans="2:10" ht="16.5" hidden="1" customHeight="1">
      <c r="B40" s="883"/>
      <c r="C40" s="177" t="s">
        <v>205</v>
      </c>
      <c r="D40" s="178" t="s">
        <v>266</v>
      </c>
      <c r="E40" s="178" t="s">
        <v>267</v>
      </c>
      <c r="F40" s="178" t="s">
        <v>268</v>
      </c>
      <c r="G40" s="178" t="s">
        <v>269</v>
      </c>
      <c r="H40" s="178" t="s">
        <v>270</v>
      </c>
    </row>
    <row r="41" spans="2:10" ht="16.5" hidden="1" customHeight="1">
      <c r="B41" s="883"/>
      <c r="C41" s="169" t="s">
        <v>206</v>
      </c>
      <c r="D41" s="174"/>
      <c r="E41" s="175"/>
      <c r="F41" s="175"/>
      <c r="G41" s="175"/>
      <c r="H41" s="175"/>
    </row>
    <row r="42" spans="2:10" ht="21" hidden="1" customHeight="1">
      <c r="B42" s="883"/>
      <c r="C42" s="179" t="s">
        <v>207</v>
      </c>
      <c r="D42" s="180"/>
      <c r="E42" s="180"/>
      <c r="F42" s="180"/>
      <c r="G42" s="180"/>
      <c r="H42" s="180"/>
    </row>
    <row r="43" spans="2:10" ht="33" hidden="1" customHeight="1">
      <c r="B43" s="883"/>
      <c r="C43" s="167" t="s">
        <v>203</v>
      </c>
      <c r="D43" s="173"/>
      <c r="E43" s="173"/>
      <c r="F43" s="173"/>
      <c r="G43" s="168" t="s">
        <v>204</v>
      </c>
      <c r="H43" s="307" t="s">
        <v>271</v>
      </c>
      <c r="I43" s="243"/>
      <c r="J43" s="243"/>
    </row>
    <row r="44" spans="2:10" ht="7.5" customHeight="1">
      <c r="B44" s="171"/>
      <c r="C44" s="172"/>
      <c r="D44" s="172"/>
      <c r="E44" s="172"/>
      <c r="F44" s="172"/>
      <c r="G44" s="172"/>
      <c r="H44" s="240"/>
    </row>
    <row r="45" spans="2:10" ht="20.25" customHeight="1" thickBot="1">
      <c r="B45" s="879"/>
      <c r="C45" s="880"/>
      <c r="D45" s="880"/>
      <c r="E45" s="880"/>
      <c r="F45" s="880"/>
      <c r="G45" s="880"/>
      <c r="H45" s="881"/>
    </row>
    <row r="46" spans="2:10" s="341" customFormat="1" ht="14.25" thickBot="1">
      <c r="B46" s="435" t="str">
        <f>D3</f>
        <v>Action E 18 -   Réduction des déchets dangereux</v>
      </c>
      <c r="C46" s="436"/>
      <c r="D46" s="437"/>
      <c r="E46" s="437"/>
      <c r="F46" s="427"/>
      <c r="G46" s="428" t="s">
        <v>209</v>
      </c>
      <c r="H46" s="375">
        <v>42867</v>
      </c>
    </row>
    <row r="47" spans="2:10">
      <c r="B47" s="450"/>
      <c r="C47" s="451"/>
      <c r="D47" s="451"/>
      <c r="E47" s="451"/>
      <c r="F47" s="211" t="s">
        <v>364</v>
      </c>
    </row>
  </sheetData>
  <sheetProtection password="F773" sheet="1" objects="1" scenarios="1" selectLockedCells="1" selectUnlockedCells="1"/>
  <mergeCells count="18">
    <mergeCell ref="B30:H31"/>
    <mergeCell ref="B32:H32"/>
    <mergeCell ref="B35:B43"/>
    <mergeCell ref="D35:F35"/>
    <mergeCell ref="B45:H45"/>
    <mergeCell ref="C1:G1"/>
    <mergeCell ref="B16:H19"/>
    <mergeCell ref="B22:D26"/>
    <mergeCell ref="F22:H22"/>
    <mergeCell ref="F23:H23"/>
    <mergeCell ref="F24:H24"/>
    <mergeCell ref="F25:H25"/>
    <mergeCell ref="C7:E7"/>
    <mergeCell ref="C6:E6"/>
    <mergeCell ref="C5:E5"/>
    <mergeCell ref="B11:H12"/>
    <mergeCell ref="F26:H26"/>
    <mergeCell ref="D3:H3"/>
  </mergeCells>
  <conditionalFormatting sqref="B45:C45 F45">
    <cfRule type="containsText" dxfId="17" priority="22" operator="containsText" text="&quot;&quot;">
      <formula>NOT(ISERROR(SEARCH("""""",B45)))</formula>
    </cfRule>
  </conditionalFormatting>
  <conditionalFormatting sqref="B45">
    <cfRule type="containsText" dxfId="16" priority="17" operator="containsText" text="&quot;&quot;">
      <formula>NOT(ISERROR(SEARCH("""""",B45)))</formula>
    </cfRule>
  </conditionalFormatting>
  <conditionalFormatting sqref="B45">
    <cfRule type="containsText" dxfId="15" priority="16" operator="containsText" text="&quot;&quot;">
      <formula>NOT(ISERROR(SEARCH("""""",B45)))</formula>
    </cfRule>
  </conditionalFormatting>
  <conditionalFormatting sqref="H46">
    <cfRule type="containsText" dxfId="14" priority="3" operator="containsText" text="&quot;&quot;">
      <formula>NOT(ISERROR(SEARCH("""""",H46)))</formula>
    </cfRule>
  </conditionalFormatting>
  <conditionalFormatting sqref="H46">
    <cfRule type="containsText" dxfId="13" priority="2" operator="containsText" text="&quot;&quot;">
      <formula>NOT(ISERROR(SEARCH("""""",H46)))</formula>
    </cfRule>
  </conditionalFormatting>
  <conditionalFormatting sqref="H46">
    <cfRule type="containsText" dxfId="12" priority="1" operator="containsText" text="&quot;&quot;">
      <formula>NOT(ISERROR(SEARCH("""""",H46)))</formula>
    </cfRule>
  </conditionalFormatting>
  <conditionalFormatting sqref="H46 B46:C46 F46">
    <cfRule type="containsText" dxfId="11" priority="6" operator="containsText" text="&quot;&quot;">
      <formula>NOT(ISERROR(SEARCH("""""",B46)))</formula>
    </cfRule>
  </conditionalFormatting>
  <conditionalFormatting sqref="H46">
    <cfRule type="containsText" dxfId="10" priority="5" operator="containsText" text="&quot;&quot;">
      <formula>NOT(ISERROR(SEARCH("""""",H46)))</formula>
    </cfRule>
  </conditionalFormatting>
  <conditionalFormatting sqref="H46">
    <cfRule type="containsText" dxfId="9" priority="4" operator="containsText" text="&quot;&quot;">
      <formula>NOT(ISERROR(SEARCH("""""",H46)))</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2" min="1" max="7" man="1"/>
  </rowBreaks>
  <drawing r:id="rId2"/>
</worksheet>
</file>

<file path=xl/worksheets/sheet25.xml><?xml version="1.0" encoding="utf-8"?>
<worksheet xmlns="http://schemas.openxmlformats.org/spreadsheetml/2006/main" xmlns:r="http://schemas.openxmlformats.org/officeDocument/2006/relationships">
  <sheetPr>
    <tabColor rgb="FFC00000"/>
  </sheetPr>
  <dimension ref="B1:L42"/>
  <sheetViews>
    <sheetView showGridLines="0" showRowColHeaders="0" topLeftCell="A26" zoomScaleSheetLayoutView="100" workbookViewId="0">
      <selection activeCell="F47" sqref="F47"/>
    </sheetView>
  </sheetViews>
  <sheetFormatPr baseColWidth="10" defaultRowHeight="13.5"/>
  <cols>
    <col min="1" max="1" width="4.140625" style="341" customWidth="1"/>
    <col min="2" max="2" width="25.42578125" style="246" customWidth="1"/>
    <col min="3" max="3" width="15.7109375" style="341" customWidth="1"/>
    <col min="4" max="4" width="24.4257812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1" width="19.42578125" style="341" customWidth="1"/>
    <col min="12" max="12" width="19.42578125" style="341" hidden="1" customWidth="1"/>
    <col min="13"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1062" t="str">
        <f>[1]Echéancier!C42</f>
        <v>Action F 19 -   Suivi du PLP</v>
      </c>
      <c r="E3" s="1063"/>
      <c r="F3" s="1063"/>
      <c r="G3" s="1063"/>
      <c r="H3" s="1064"/>
      <c r="I3" s="340"/>
    </row>
    <row r="4" spans="2:12" ht="24" customHeight="1">
      <c r="B4" s="345"/>
      <c r="C4" s="346"/>
      <c r="D4" s="345"/>
      <c r="E4" s="346"/>
      <c r="F4" s="345"/>
      <c r="G4" s="346"/>
      <c r="H4" s="347"/>
      <c r="I4" s="340"/>
    </row>
    <row r="5" spans="2:12" ht="18.75" customHeight="1">
      <c r="B5" s="376" t="s">
        <v>292</v>
      </c>
      <c r="C5" s="895" t="s">
        <v>353</v>
      </c>
      <c r="D5" s="896"/>
      <c r="E5" s="897"/>
      <c r="F5" s="320"/>
      <c r="G5" s="320"/>
      <c r="H5" s="320"/>
      <c r="I5" s="340"/>
      <c r="L5" s="341">
        <v>1</v>
      </c>
    </row>
    <row r="6" spans="2:12" ht="22.5" customHeight="1">
      <c r="B6" s="376" t="s">
        <v>293</v>
      </c>
      <c r="C6" s="898" t="s">
        <v>552</v>
      </c>
      <c r="D6" s="899"/>
      <c r="E6" s="900"/>
      <c r="F6" s="320"/>
      <c r="G6" s="320"/>
      <c r="H6" s="320"/>
      <c r="I6" s="340"/>
      <c r="L6" s="341">
        <v>2</v>
      </c>
    </row>
    <row r="7" spans="2:12" ht="18.75" customHeight="1">
      <c r="B7" s="376" t="s">
        <v>202</v>
      </c>
      <c r="C7" s="162" t="s">
        <v>553</v>
      </c>
      <c r="D7" s="162"/>
      <c r="E7" s="162"/>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c r="B10" s="901" t="s">
        <v>561</v>
      </c>
      <c r="C10" s="1002"/>
      <c r="D10" s="1002"/>
      <c r="E10" s="1002"/>
      <c r="F10" s="1002"/>
      <c r="G10" s="1002"/>
      <c r="H10" s="1002"/>
      <c r="I10" s="340"/>
    </row>
    <row r="11" spans="2:12">
      <c r="B11" s="1002"/>
      <c r="C11" s="1002"/>
      <c r="D11" s="1002"/>
      <c r="E11" s="1002"/>
      <c r="F11" s="1002"/>
      <c r="G11" s="1002"/>
      <c r="H11" s="1002"/>
      <c r="I11" s="340"/>
    </row>
    <row r="12" spans="2:12">
      <c r="B12" s="354"/>
      <c r="C12" s="354"/>
      <c r="D12" s="355"/>
      <c r="E12" s="354"/>
      <c r="F12" s="354"/>
      <c r="G12" s="354"/>
      <c r="H12" s="356"/>
      <c r="I12" s="340"/>
    </row>
    <row r="13" spans="2:12" ht="23.25" customHeight="1">
      <c r="B13" s="351" t="s">
        <v>295</v>
      </c>
      <c r="C13" s="352"/>
      <c r="D13" s="352"/>
      <c r="E13" s="352"/>
      <c r="F13" s="352"/>
      <c r="G13" s="352"/>
      <c r="H13" s="353"/>
      <c r="I13" s="340"/>
      <c r="L13" s="341">
        <v>6</v>
      </c>
    </row>
    <row r="14" spans="2:12" ht="27.75" customHeight="1">
      <c r="B14" s="885" t="s">
        <v>688</v>
      </c>
      <c r="C14" s="886"/>
      <c r="D14" s="886"/>
      <c r="E14" s="886"/>
      <c r="F14" s="886"/>
      <c r="G14" s="886"/>
      <c r="H14" s="886"/>
      <c r="I14" s="340"/>
    </row>
    <row r="15" spans="2:12" ht="27.75" customHeight="1">
      <c r="B15" s="886"/>
      <c r="C15" s="886"/>
      <c r="D15" s="886"/>
      <c r="E15" s="886"/>
      <c r="F15" s="886"/>
      <c r="G15" s="886"/>
      <c r="H15" s="886"/>
      <c r="I15" s="340"/>
    </row>
    <row r="16" spans="2:12" ht="21.75" customHeight="1">
      <c r="B16" s="886"/>
      <c r="C16" s="886"/>
      <c r="D16" s="886"/>
      <c r="E16" s="886"/>
      <c r="F16" s="886"/>
      <c r="G16" s="886"/>
      <c r="H16" s="886"/>
      <c r="I16" s="340"/>
    </row>
    <row r="17" spans="2:12" hidden="1">
      <c r="B17" s="886"/>
      <c r="C17" s="886"/>
      <c r="D17" s="886"/>
      <c r="E17" s="886"/>
      <c r="F17" s="886"/>
      <c r="G17" s="886"/>
      <c r="H17" s="886"/>
      <c r="I17" s="340"/>
    </row>
    <row r="18" spans="2:12">
      <c r="B18" s="886"/>
      <c r="C18" s="886"/>
      <c r="D18" s="886"/>
      <c r="E18" s="886"/>
      <c r="F18" s="886"/>
      <c r="G18" s="886"/>
      <c r="H18" s="886"/>
      <c r="I18" s="340"/>
    </row>
    <row r="19" spans="2:12" ht="23.25" customHeight="1">
      <c r="B19" s="351" t="s">
        <v>296</v>
      </c>
      <c r="C19" s="352"/>
      <c r="D19" s="352"/>
      <c r="E19" s="352"/>
      <c r="F19" s="352"/>
      <c r="G19" s="352"/>
      <c r="H19" s="353"/>
      <c r="I19" s="340"/>
      <c r="L19" s="341">
        <v>6</v>
      </c>
    </row>
    <row r="20" spans="2:12" s="361" customFormat="1" ht="11.25" customHeight="1">
      <c r="B20" s="357"/>
      <c r="C20" s="358"/>
      <c r="D20" s="358"/>
      <c r="E20" s="358"/>
      <c r="F20" s="358"/>
      <c r="G20" s="358"/>
      <c r="H20" s="359"/>
      <c r="I20" s="360"/>
      <c r="L20" s="341">
        <v>7</v>
      </c>
    </row>
    <row r="21" spans="2:12" ht="32.25" customHeight="1">
      <c r="B21" s="903" t="s">
        <v>618</v>
      </c>
      <c r="C21" s="904"/>
      <c r="D21" s="905"/>
      <c r="E21" s="321">
        <v>2018</v>
      </c>
      <c r="F21" s="912" t="s">
        <v>381</v>
      </c>
      <c r="G21" s="913"/>
      <c r="H21" s="914"/>
      <c r="I21" s="362"/>
      <c r="L21" s="341">
        <v>8</v>
      </c>
    </row>
    <row r="22" spans="2:12" ht="79.5" customHeight="1">
      <c r="B22" s="906"/>
      <c r="C22" s="907"/>
      <c r="D22" s="908"/>
      <c r="E22" s="322">
        <v>2019</v>
      </c>
      <c r="F22" s="887" t="s">
        <v>382</v>
      </c>
      <c r="G22" s="888"/>
      <c r="H22" s="889"/>
      <c r="I22" s="340"/>
      <c r="L22" s="341">
        <v>9</v>
      </c>
    </row>
    <row r="23" spans="2:12" s="364" customFormat="1" ht="42" customHeight="1">
      <c r="B23" s="906"/>
      <c r="C23" s="907"/>
      <c r="D23" s="908"/>
      <c r="E23" s="323">
        <v>2020</v>
      </c>
      <c r="F23" s="890" t="s">
        <v>381</v>
      </c>
      <c r="G23" s="891"/>
      <c r="H23" s="891"/>
      <c r="I23" s="363"/>
      <c r="K23" s="362"/>
      <c r="L23" s="341">
        <v>10</v>
      </c>
    </row>
    <row r="24" spans="2:12" ht="45.75" customHeight="1">
      <c r="B24" s="906"/>
      <c r="C24" s="907"/>
      <c r="D24" s="908"/>
      <c r="E24" s="311">
        <v>2021</v>
      </c>
      <c r="F24" s="915" t="s">
        <v>381</v>
      </c>
      <c r="G24" s="916"/>
      <c r="H24" s="917"/>
      <c r="I24" s="340"/>
      <c r="K24" s="362"/>
      <c r="L24" s="341">
        <v>11</v>
      </c>
    </row>
    <row r="25" spans="2:12" ht="57.75" customHeight="1">
      <c r="B25" s="909"/>
      <c r="C25" s="910"/>
      <c r="D25" s="911"/>
      <c r="E25" s="312" t="s">
        <v>565</v>
      </c>
      <c r="F25" s="924" t="s">
        <v>382</v>
      </c>
      <c r="G25" s="919"/>
      <c r="H25" s="920"/>
      <c r="I25" s="340"/>
      <c r="L25" s="341">
        <v>12</v>
      </c>
    </row>
    <row r="26" spans="2:12" ht="9.75" customHeight="1">
      <c r="B26" s="348"/>
      <c r="C26" s="348"/>
      <c r="D26" s="348"/>
      <c r="E26" s="348"/>
      <c r="F26" s="348"/>
      <c r="G26" s="348"/>
      <c r="H26" s="350"/>
      <c r="I26" s="340"/>
      <c r="L26" s="341">
        <v>13</v>
      </c>
    </row>
    <row r="27" spans="2:12" ht="24.75" customHeight="1">
      <c r="B27" s="351" t="s">
        <v>297</v>
      </c>
      <c r="C27" s="352"/>
      <c r="D27" s="352"/>
      <c r="E27" s="352"/>
      <c r="F27" s="352"/>
      <c r="G27" s="352"/>
      <c r="H27" s="353"/>
      <c r="I27" s="340"/>
      <c r="L27" s="341">
        <v>14</v>
      </c>
    </row>
    <row r="28" spans="2:12" ht="12.75" hidden="1" customHeight="1">
      <c r="B28" s="365"/>
      <c r="C28" s="366"/>
      <c r="D28" s="366"/>
      <c r="E28" s="366"/>
      <c r="F28" s="366"/>
      <c r="G28" s="366"/>
      <c r="H28" s="367"/>
      <c r="I28" s="340"/>
    </row>
    <row r="29" spans="2:12" s="369" customFormat="1" ht="58.5" customHeight="1">
      <c r="B29" s="902" t="s">
        <v>548</v>
      </c>
      <c r="C29" s="902"/>
      <c r="D29" s="902"/>
      <c r="E29" s="902"/>
      <c r="F29" s="902"/>
      <c r="G29" s="902"/>
      <c r="H29" s="902"/>
      <c r="I29" s="368"/>
      <c r="L29" s="369">
        <v>15</v>
      </c>
    </row>
    <row r="30" spans="2:12" ht="13.5" customHeight="1">
      <c r="B30" s="902"/>
      <c r="C30" s="902"/>
      <c r="D30" s="902"/>
      <c r="E30" s="902"/>
      <c r="F30" s="902"/>
      <c r="G30" s="902"/>
      <c r="H30" s="902"/>
      <c r="I30" s="340"/>
      <c r="L30" s="341">
        <v>16</v>
      </c>
    </row>
    <row r="31" spans="2:12" ht="5.25" customHeight="1">
      <c r="B31" s="877"/>
      <c r="C31" s="877"/>
      <c r="D31" s="877"/>
      <c r="E31" s="877"/>
      <c r="F31" s="877"/>
      <c r="G31" s="877"/>
      <c r="H31" s="877"/>
    </row>
    <row r="32" spans="2:12" ht="25.5" customHeight="1">
      <c r="B32" s="351" t="s">
        <v>298</v>
      </c>
      <c r="C32" s="352"/>
      <c r="D32" s="352"/>
      <c r="E32" s="352"/>
      <c r="F32" s="352"/>
      <c r="G32" s="352"/>
      <c r="H32" s="353"/>
    </row>
    <row r="33" spans="2:10" ht="7.5" customHeight="1">
      <c r="B33" s="328"/>
      <c r="C33" s="329"/>
      <c r="D33" s="329"/>
      <c r="E33" s="329"/>
      <c r="F33" s="329"/>
      <c r="G33" s="329"/>
      <c r="H33" s="370"/>
    </row>
    <row r="34" spans="2:10" ht="27.75" customHeight="1">
      <c r="B34" s="882" t="s">
        <v>245</v>
      </c>
      <c r="C34" s="324" t="s">
        <v>203</v>
      </c>
      <c r="D34" s="878" t="s">
        <v>383</v>
      </c>
      <c r="E34" s="878"/>
      <c r="F34" s="878"/>
      <c r="G34" s="325" t="s">
        <v>204</v>
      </c>
      <c r="H34" s="381" t="s">
        <v>372</v>
      </c>
      <c r="I34" s="371"/>
      <c r="J34" s="371"/>
    </row>
    <row r="35" spans="2:10" ht="16.5" customHeight="1">
      <c r="B35" s="883"/>
      <c r="C35" s="333" t="s">
        <v>205</v>
      </c>
      <c r="D35" s="334" t="s">
        <v>266</v>
      </c>
      <c r="E35" s="334" t="s">
        <v>267</v>
      </c>
      <c r="F35" s="334" t="s">
        <v>268</v>
      </c>
      <c r="G35" s="334" t="s">
        <v>269</v>
      </c>
      <c r="H35" s="334" t="s">
        <v>270</v>
      </c>
    </row>
    <row r="36" spans="2:10" ht="16.5" customHeight="1">
      <c r="B36" s="883"/>
      <c r="C36" s="326" t="s">
        <v>206</v>
      </c>
      <c r="D36" s="327">
        <v>1</v>
      </c>
      <c r="E36" s="327">
        <v>2</v>
      </c>
      <c r="F36" s="327">
        <v>3</v>
      </c>
      <c r="G36" s="327">
        <v>4</v>
      </c>
      <c r="H36" s="327">
        <v>5</v>
      </c>
    </row>
    <row r="37" spans="2:10" ht="9" customHeight="1">
      <c r="B37" s="883"/>
      <c r="C37" s="328"/>
      <c r="D37" s="329"/>
      <c r="E37" s="329"/>
      <c r="F37" s="329"/>
      <c r="G37" s="329"/>
      <c r="H37" s="329"/>
    </row>
    <row r="38" spans="2:10" ht="30" customHeight="1">
      <c r="B38" s="883"/>
      <c r="C38" s="324" t="s">
        <v>203</v>
      </c>
      <c r="D38" s="330" t="s">
        <v>384</v>
      </c>
      <c r="E38" s="330"/>
      <c r="F38" s="330"/>
      <c r="G38" s="325" t="s">
        <v>204</v>
      </c>
      <c r="H38" s="381" t="s">
        <v>372</v>
      </c>
      <c r="I38" s="372"/>
    </row>
    <row r="39" spans="2:10" ht="16.5" customHeight="1">
      <c r="B39" s="883"/>
      <c r="C39" s="333" t="s">
        <v>205</v>
      </c>
      <c r="D39" s="334" t="s">
        <v>266</v>
      </c>
      <c r="E39" s="334" t="s">
        <v>267</v>
      </c>
      <c r="F39" s="334" t="s">
        <v>268</v>
      </c>
      <c r="G39" s="334" t="s">
        <v>269</v>
      </c>
      <c r="H39" s="334" t="s">
        <v>270</v>
      </c>
    </row>
    <row r="40" spans="2:10" ht="16.5" customHeight="1">
      <c r="B40" s="883"/>
      <c r="C40" s="326" t="s">
        <v>206</v>
      </c>
      <c r="D40" s="331"/>
      <c r="E40" s="332">
        <v>1</v>
      </c>
      <c r="F40" s="332"/>
      <c r="G40" s="332"/>
      <c r="H40" s="332">
        <v>2</v>
      </c>
    </row>
    <row r="41" spans="2:10" ht="20.25" customHeight="1" thickBot="1">
      <c r="B41" s="879"/>
      <c r="C41" s="880"/>
      <c r="D41" s="880"/>
      <c r="E41" s="880"/>
      <c r="F41" s="880"/>
      <c r="G41" s="880"/>
      <c r="H41" s="881"/>
    </row>
    <row r="42" spans="2:10" ht="14.25" thickBot="1">
      <c r="B42" s="452" t="str">
        <f>D3</f>
        <v>Action F 19 -   Suivi du PLP</v>
      </c>
      <c r="C42" s="453"/>
      <c r="D42" s="454"/>
      <c r="E42" s="454"/>
      <c r="F42" s="427"/>
      <c r="G42" s="428" t="s">
        <v>209</v>
      </c>
      <c r="H42" s="375">
        <v>42879</v>
      </c>
    </row>
  </sheetData>
  <sheetProtection password="F773" sheet="1" objects="1" scenarios="1" selectLockedCells="1" selectUnlockedCells="1"/>
  <mergeCells count="17">
    <mergeCell ref="B41:H41"/>
    <mergeCell ref="B29:H30"/>
    <mergeCell ref="B31:H31"/>
    <mergeCell ref="D34:F34"/>
    <mergeCell ref="B34:B40"/>
    <mergeCell ref="B21:D25"/>
    <mergeCell ref="F21:H21"/>
    <mergeCell ref="F22:H22"/>
    <mergeCell ref="F23:H23"/>
    <mergeCell ref="F24:H24"/>
    <mergeCell ref="F25:H25"/>
    <mergeCell ref="B14:H18"/>
    <mergeCell ref="C1:G1"/>
    <mergeCell ref="D3:H3"/>
    <mergeCell ref="C5:E5"/>
    <mergeCell ref="C6:E6"/>
    <mergeCell ref="B10:H11"/>
  </mergeCells>
  <conditionalFormatting sqref="B41:C41 F41">
    <cfRule type="containsText" dxfId="8" priority="18" operator="containsText" text="&quot;&quot;">
      <formula>NOT(ISERROR(SEARCH("""""",B41)))</formula>
    </cfRule>
  </conditionalFormatting>
  <conditionalFormatting sqref="B41">
    <cfRule type="containsText" dxfId="7" priority="16" operator="containsText" text="&quot;&quot;">
      <formula>NOT(ISERROR(SEARCH("""""",B41)))</formula>
    </cfRule>
  </conditionalFormatting>
  <conditionalFormatting sqref="H42">
    <cfRule type="containsText" dxfId="6" priority="6" operator="containsText" text="&quot;&quot;">
      <formula>NOT(ISERROR(SEARCH("""""",H42)))</formula>
    </cfRule>
  </conditionalFormatting>
  <conditionalFormatting sqref="B41">
    <cfRule type="containsText" dxfId="5" priority="15" operator="containsText" text="&quot;&quot;">
      <formula>NOT(ISERROR(SEARCH("""""",B41)))</formula>
    </cfRule>
  </conditionalFormatting>
  <conditionalFormatting sqref="H42">
    <cfRule type="containsText" dxfId="4" priority="8" operator="containsText" text="&quot;&quot;">
      <formula>NOT(ISERROR(SEARCH("""""",H42)))</formula>
    </cfRule>
  </conditionalFormatting>
  <conditionalFormatting sqref="H42">
    <cfRule type="containsText" dxfId="3" priority="7" operator="containsText" text="&quot;&quot;">
      <formula>NOT(ISERROR(SEARCH("""""",H42)))</formula>
    </cfRule>
  </conditionalFormatting>
  <conditionalFormatting sqref="H42 B42:C42 F42">
    <cfRule type="containsText" dxfId="2" priority="9" operator="containsText" text="&quot;&quot;">
      <formula>NOT(ISERROR(SEARCH("""""",B42)))</formula>
    </cfRule>
  </conditionalFormatting>
  <conditionalFormatting sqref="H42">
    <cfRule type="containsText" dxfId="1" priority="5" operator="containsText" text="&quot;&quot;">
      <formula>NOT(ISERROR(SEARCH("""""",H42)))</formula>
    </cfRule>
  </conditionalFormatting>
  <conditionalFormatting sqref="H42">
    <cfRule type="containsText" dxfId="0" priority="4"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1" min="1" max="7" man="1"/>
  </rowBreaks>
  <drawing r:id="rId2"/>
</worksheet>
</file>

<file path=xl/worksheets/sheet26.xml><?xml version="1.0" encoding="utf-8"?>
<worksheet xmlns="http://schemas.openxmlformats.org/spreadsheetml/2006/main" xmlns:r="http://schemas.openxmlformats.org/officeDocument/2006/relationships">
  <dimension ref="A1:I37"/>
  <sheetViews>
    <sheetView showGridLines="0" showRowColHeaders="0" topLeftCell="A10" workbookViewId="0">
      <selection activeCell="K5" sqref="K5"/>
    </sheetView>
  </sheetViews>
  <sheetFormatPr baseColWidth="10" defaultRowHeight="13.5"/>
  <cols>
    <col min="1" max="1" width="5.140625" style="196" bestFit="1" customWidth="1"/>
    <col min="2" max="2" width="5.28515625" style="196" bestFit="1" customWidth="1"/>
    <col min="3" max="3" width="33.85546875" style="196" customWidth="1"/>
    <col min="4" max="4" width="31.7109375" style="196" customWidth="1"/>
    <col min="5" max="5" width="24.140625" style="196" customWidth="1"/>
    <col min="6" max="6" width="19.85546875" style="196" customWidth="1"/>
    <col min="7" max="7" width="11.42578125" style="196"/>
    <col min="8" max="8" width="6.42578125" style="196" customWidth="1"/>
    <col min="9" max="9" width="5.5703125" style="196" customWidth="1"/>
    <col min="10" max="16384" width="11.42578125" style="196"/>
  </cols>
  <sheetData>
    <row r="1" spans="1:9" ht="24.75" thickBot="1">
      <c r="A1" s="1153" t="s">
        <v>304</v>
      </c>
      <c r="B1" s="1154"/>
      <c r="C1" s="1154"/>
      <c r="D1" s="1154"/>
      <c r="E1" s="1154"/>
      <c r="F1" s="1154"/>
      <c r="G1" s="1154"/>
      <c r="H1" s="1154"/>
      <c r="I1" s="1155"/>
    </row>
    <row r="2" spans="1:9" ht="3.75" customHeight="1">
      <c r="A2" s="188"/>
      <c r="B2" s="188"/>
      <c r="C2" s="188"/>
      <c r="D2" s="189"/>
      <c r="E2" s="189"/>
      <c r="F2" s="189"/>
      <c r="G2" s="189"/>
      <c r="H2" s="189"/>
    </row>
    <row r="3" spans="1:9" ht="36" customHeight="1">
      <c r="A3" s="1152" t="s">
        <v>310</v>
      </c>
      <c r="B3" s="1152"/>
      <c r="C3" s="1152"/>
      <c r="D3" s="1152"/>
      <c r="E3" s="1152"/>
      <c r="F3" s="1152"/>
      <c r="G3" s="1152"/>
    </row>
    <row r="4" spans="1:9" ht="13.5" customHeight="1"/>
    <row r="5" spans="1:9" ht="20.25" customHeight="1" thickBot="1">
      <c r="A5" s="1084" t="s">
        <v>309</v>
      </c>
      <c r="B5" s="1084"/>
      <c r="C5" s="1084"/>
      <c r="D5" s="1084"/>
      <c r="E5" s="1084"/>
      <c r="F5" s="1084"/>
      <c r="G5" s="1084"/>
    </row>
    <row r="6" spans="1:9" ht="24.75" customHeight="1" thickBot="1">
      <c r="A6" s="1085" t="s">
        <v>272</v>
      </c>
      <c r="B6" s="1086"/>
      <c r="C6" s="1087"/>
      <c r="D6" s="1091" t="s">
        <v>273</v>
      </c>
      <c r="E6" s="1091" t="s">
        <v>414</v>
      </c>
      <c r="F6" s="1081" t="s">
        <v>621</v>
      </c>
      <c r="G6" s="1093"/>
      <c r="H6" s="197"/>
    </row>
    <row r="7" spans="1:9" ht="24.75" customHeight="1" thickBot="1">
      <c r="A7" s="1088"/>
      <c r="B7" s="1089"/>
      <c r="C7" s="1090"/>
      <c r="D7" s="1092"/>
      <c r="E7" s="1092"/>
      <c r="F7" s="195" t="s">
        <v>274</v>
      </c>
      <c r="G7" s="195" t="s">
        <v>308</v>
      </c>
      <c r="H7" s="197"/>
    </row>
    <row r="8" spans="1:9" ht="6" customHeight="1" thickBot="1">
      <c r="A8" s="191"/>
      <c r="B8" s="192"/>
      <c r="C8" s="192"/>
      <c r="D8" s="192"/>
      <c r="E8" s="192"/>
      <c r="F8" s="192"/>
      <c r="G8" s="192"/>
      <c r="H8" s="198"/>
    </row>
    <row r="9" spans="1:9" ht="24.75" customHeight="1" thickBot="1">
      <c r="A9" s="1081" t="s">
        <v>307</v>
      </c>
      <c r="B9" s="1082"/>
      <c r="C9" s="1083"/>
      <c r="D9" s="193"/>
      <c r="E9" s="193">
        <v>58424</v>
      </c>
      <c r="F9" s="193"/>
      <c r="G9" s="194"/>
      <c r="H9" s="197"/>
    </row>
    <row r="10" spans="1:9" ht="6.75" customHeight="1" thickBot="1">
      <c r="A10" s="191"/>
      <c r="B10" s="192"/>
      <c r="C10" s="192"/>
      <c r="D10" s="386"/>
      <c r="E10" s="386"/>
      <c r="F10" s="386"/>
      <c r="G10" s="386"/>
      <c r="H10" s="198"/>
    </row>
    <row r="11" spans="1:9" ht="13.5" customHeight="1">
      <c r="A11" s="1077" t="s">
        <v>275</v>
      </c>
      <c r="B11" s="1069" t="s">
        <v>254</v>
      </c>
      <c r="C11" s="199" t="s">
        <v>252</v>
      </c>
      <c r="D11" s="409" t="s">
        <v>47</v>
      </c>
      <c r="E11" s="390">
        <v>15809</v>
      </c>
      <c r="F11" s="206" t="s">
        <v>47</v>
      </c>
      <c r="G11" s="408" t="s">
        <v>47</v>
      </c>
      <c r="H11" s="197"/>
    </row>
    <row r="12" spans="1:9" ht="38.25">
      <c r="A12" s="1078"/>
      <c r="B12" s="1070"/>
      <c r="C12" s="184" t="s">
        <v>305</v>
      </c>
      <c r="D12" s="203" t="s">
        <v>420</v>
      </c>
      <c r="E12" s="200" t="s">
        <v>47</v>
      </c>
      <c r="F12" s="185">
        <f>(80*2*5000/1000)+(10*3)+(10*2)+(10)</f>
        <v>860</v>
      </c>
      <c r="G12" s="404">
        <f>F12/$E$9*1000</f>
        <v>14.719978091195399</v>
      </c>
      <c r="H12" s="197"/>
    </row>
    <row r="13" spans="1:9">
      <c r="A13" s="1078"/>
      <c r="B13" s="1070"/>
      <c r="C13" s="183" t="s">
        <v>276</v>
      </c>
      <c r="D13" s="200" t="s">
        <v>47</v>
      </c>
      <c r="E13" s="182">
        <v>525</v>
      </c>
      <c r="F13" s="201" t="s">
        <v>47</v>
      </c>
      <c r="G13" s="406" t="s">
        <v>47</v>
      </c>
      <c r="H13" s="197"/>
    </row>
    <row r="14" spans="1:9">
      <c r="A14" s="1078"/>
      <c r="B14" s="1070"/>
      <c r="C14" s="183" t="s">
        <v>277</v>
      </c>
      <c r="D14" s="200" t="s">
        <v>47</v>
      </c>
      <c r="E14" s="182">
        <v>760</v>
      </c>
      <c r="F14" s="201" t="s">
        <v>47</v>
      </c>
      <c r="G14" s="406" t="s">
        <v>47</v>
      </c>
      <c r="H14" s="202"/>
    </row>
    <row r="15" spans="1:9" ht="51.75" thickBot="1">
      <c r="A15" s="1078"/>
      <c r="B15" s="1070"/>
      <c r="C15" s="410" t="s">
        <v>278</v>
      </c>
      <c r="D15" s="411" t="s">
        <v>421</v>
      </c>
      <c r="E15" s="412" t="s">
        <v>47</v>
      </c>
      <c r="F15" s="413">
        <f>E9/2*10%*15/1000</f>
        <v>43.818000000000005</v>
      </c>
      <c r="G15" s="414">
        <f>F15/E9*1000</f>
        <v>0.75000000000000011</v>
      </c>
      <c r="H15" s="415"/>
    </row>
    <row r="16" spans="1:9" ht="14.25" thickBot="1">
      <c r="A16" s="1078"/>
      <c r="B16" s="1071"/>
      <c r="C16" s="1097" t="s">
        <v>423</v>
      </c>
      <c r="D16" s="1098"/>
      <c r="E16" s="391">
        <f>SUM(E11:E15)</f>
        <v>17094</v>
      </c>
      <c r="F16" s="393"/>
      <c r="G16" s="394"/>
      <c r="H16" s="418"/>
    </row>
    <row r="17" spans="1:8" ht="14.25" thickBot="1">
      <c r="A17" s="1078"/>
      <c r="B17" s="1072"/>
      <c r="C17" s="1094" t="s">
        <v>422</v>
      </c>
      <c r="D17" s="1095"/>
      <c r="E17" s="1096"/>
      <c r="F17" s="416">
        <f>SUM(F11:F15)</f>
        <v>903.81799999999998</v>
      </c>
      <c r="G17" s="417">
        <f>SUM(G11:G15)</f>
        <v>15.469978091195399</v>
      </c>
      <c r="H17" s="405"/>
    </row>
    <row r="18" spans="1:8" ht="13.5" customHeight="1">
      <c r="A18" s="1078"/>
      <c r="B18" s="1073" t="s">
        <v>415</v>
      </c>
      <c r="C18" s="1074"/>
      <c r="D18" s="200"/>
      <c r="E18" s="182">
        <v>529</v>
      </c>
      <c r="F18" s="206"/>
      <c r="G18" s="406"/>
      <c r="H18" s="204"/>
    </row>
    <row r="19" spans="1:8" ht="13.5" customHeight="1">
      <c r="A19" s="1078"/>
      <c r="B19" s="1073" t="s">
        <v>416</v>
      </c>
      <c r="C19" s="1074"/>
      <c r="D19" s="200"/>
      <c r="E19" s="182">
        <v>1550</v>
      </c>
      <c r="F19" s="206"/>
      <c r="G19" s="406"/>
      <c r="H19" s="204"/>
    </row>
    <row r="20" spans="1:8" ht="31.5" customHeight="1">
      <c r="A20" s="1078"/>
      <c r="B20" s="1073" t="s">
        <v>417</v>
      </c>
      <c r="C20" s="1074"/>
      <c r="D20" s="200"/>
      <c r="E20" s="182">
        <v>2700</v>
      </c>
      <c r="F20" s="206"/>
      <c r="G20" s="406"/>
      <c r="H20" s="204"/>
    </row>
    <row r="21" spans="1:8">
      <c r="A21" s="1078"/>
      <c r="B21" s="1073" t="s">
        <v>418</v>
      </c>
      <c r="C21" s="1074"/>
      <c r="D21" s="200"/>
      <c r="E21" s="182">
        <v>3239</v>
      </c>
      <c r="F21" s="206"/>
      <c r="G21" s="406"/>
      <c r="H21" s="204"/>
    </row>
    <row r="22" spans="1:8" ht="68.25" customHeight="1" thickBot="1">
      <c r="A22" s="1078"/>
      <c r="B22" s="1067" t="s">
        <v>419</v>
      </c>
      <c r="C22" s="1068"/>
      <c r="D22" s="387"/>
      <c r="E22" s="388">
        <v>812</v>
      </c>
      <c r="F22" s="389"/>
      <c r="G22" s="407"/>
      <c r="H22" s="204"/>
    </row>
    <row r="23" spans="1:8" ht="18" customHeight="1" thickBot="1">
      <c r="A23" s="1078"/>
      <c r="B23" s="1101" t="s">
        <v>425</v>
      </c>
      <c r="C23" s="1102"/>
      <c r="D23" s="1103"/>
      <c r="E23" s="392">
        <f>SUM(E18:E22)+E11+E13+E14</f>
        <v>25924</v>
      </c>
      <c r="F23" s="393"/>
      <c r="G23" s="394"/>
      <c r="H23" s="204"/>
    </row>
    <row r="24" spans="1:8" ht="14.25" thickBot="1">
      <c r="A24" s="1078"/>
      <c r="B24" s="400"/>
      <c r="C24" s="400"/>
      <c r="D24" s="400"/>
      <c r="E24" s="401" t="s">
        <v>426</v>
      </c>
      <c r="F24" s="402">
        <f>E23-(E23*7%)</f>
        <v>24109.32</v>
      </c>
      <c r="G24" s="403">
        <f>(F24)/E9*1000</f>
        <v>412.66123510885939</v>
      </c>
      <c r="H24" s="207"/>
    </row>
    <row r="25" spans="1:8" ht="14.25" thickBot="1">
      <c r="A25" s="1079"/>
      <c r="B25" s="1099" t="s">
        <v>424</v>
      </c>
      <c r="C25" s="1099"/>
      <c r="D25" s="1099"/>
      <c r="E25" s="1100"/>
      <c r="F25" s="395">
        <f>E23-F24</f>
        <v>1814.6800000000003</v>
      </c>
      <c r="G25" s="396">
        <f>(F25)/E9*1000</f>
        <v>31.060523072709852</v>
      </c>
      <c r="H25" s="207"/>
    </row>
    <row r="29" spans="1:8" ht="38.25">
      <c r="C29" s="684" t="s">
        <v>408</v>
      </c>
      <c r="D29" s="205" t="s">
        <v>409</v>
      </c>
      <c r="E29" s="685">
        <v>175</v>
      </c>
    </row>
    <row r="30" spans="1:8" ht="25.5">
      <c r="C30" s="684" t="s">
        <v>411</v>
      </c>
      <c r="D30" s="205" t="s">
        <v>412</v>
      </c>
      <c r="E30" s="685">
        <v>7</v>
      </c>
      <c r="F30" s="397"/>
      <c r="G30" s="397"/>
      <c r="H30" s="397"/>
    </row>
    <row r="31" spans="1:8" ht="51">
      <c r="C31" s="684" t="s">
        <v>403</v>
      </c>
      <c r="D31" s="203" t="s">
        <v>404</v>
      </c>
      <c r="E31" s="685">
        <v>526</v>
      </c>
      <c r="F31" s="397"/>
      <c r="G31" s="397"/>
      <c r="H31" s="397"/>
    </row>
    <row r="32" spans="1:8" ht="76.5">
      <c r="C32" s="684" t="s">
        <v>413</v>
      </c>
      <c r="D32" s="186" t="s">
        <v>406</v>
      </c>
      <c r="E32" s="685">
        <v>2</v>
      </c>
      <c r="F32" s="397"/>
      <c r="G32" s="397"/>
      <c r="H32" s="397"/>
    </row>
    <row r="33" spans="3:8" ht="38.25">
      <c r="C33" s="684" t="s">
        <v>405</v>
      </c>
      <c r="D33" s="186" t="s">
        <v>407</v>
      </c>
      <c r="E33" s="685">
        <v>93</v>
      </c>
      <c r="F33" s="397"/>
      <c r="G33" s="397"/>
      <c r="H33" s="397"/>
    </row>
    <row r="34" spans="3:8" ht="38.25">
      <c r="C34" s="684" t="s">
        <v>408</v>
      </c>
      <c r="D34" s="205" t="s">
        <v>409</v>
      </c>
      <c r="E34" s="685">
        <v>175</v>
      </c>
      <c r="F34" s="397"/>
      <c r="G34" s="397"/>
      <c r="H34" s="397"/>
    </row>
    <row r="35" spans="3:8" ht="26.25" thickBot="1">
      <c r="C35" s="829" t="s">
        <v>411</v>
      </c>
      <c r="D35" s="411" t="s">
        <v>412</v>
      </c>
      <c r="E35" s="685">
        <v>7</v>
      </c>
      <c r="F35" s="398"/>
      <c r="G35" s="398"/>
      <c r="H35" s="399"/>
    </row>
    <row r="36" spans="3:8">
      <c r="C36" s="1075" t="s">
        <v>306</v>
      </c>
      <c r="D36" s="1076"/>
      <c r="E36" s="828"/>
    </row>
    <row r="37" spans="3:8" ht="51" customHeight="1" thickBot="1">
      <c r="C37" s="1065" t="s">
        <v>410</v>
      </c>
      <c r="D37" s="1066"/>
    </row>
  </sheetData>
  <sheetProtection password="F773" sheet="1" objects="1" scenarios="1" selectLockedCells="1" selectUnlockedCells="1"/>
  <mergeCells count="21">
    <mergeCell ref="A1:I1"/>
    <mergeCell ref="A11:A25"/>
    <mergeCell ref="A3:G3"/>
    <mergeCell ref="A9:C9"/>
    <mergeCell ref="A5:G5"/>
    <mergeCell ref="A6:C7"/>
    <mergeCell ref="D6:D7"/>
    <mergeCell ref="E6:E7"/>
    <mergeCell ref="F6:G6"/>
    <mergeCell ref="C17:E17"/>
    <mergeCell ref="C16:D16"/>
    <mergeCell ref="B25:E25"/>
    <mergeCell ref="B23:D23"/>
    <mergeCell ref="C37:D37"/>
    <mergeCell ref="B22:C22"/>
    <mergeCell ref="B11:B17"/>
    <mergeCell ref="B18:C18"/>
    <mergeCell ref="B19:C19"/>
    <mergeCell ref="B20:C20"/>
    <mergeCell ref="B21:C21"/>
    <mergeCell ref="C36:D3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sheetPr>
    <tabColor theme="5" tint="-0.249977111117893"/>
  </sheetPr>
  <dimension ref="A1:Z105"/>
  <sheetViews>
    <sheetView showGridLines="0" showRowColHeaders="0" topLeftCell="C7" workbookViewId="0">
      <selection activeCell="D11" sqref="D11"/>
    </sheetView>
  </sheetViews>
  <sheetFormatPr baseColWidth="10" defaultRowHeight="13.5"/>
  <cols>
    <col min="1" max="1" width="31.42578125" style="246" customWidth="1"/>
    <col min="2" max="2" width="40.5703125" style="371" customWidth="1"/>
    <col min="3" max="3" width="6.5703125" style="341" customWidth="1"/>
    <col min="4" max="5" width="7.28515625" style="341" customWidth="1"/>
    <col min="6" max="6" width="7.85546875" style="341" customWidth="1"/>
    <col min="7" max="8" width="7" style="341" customWidth="1"/>
    <col min="9" max="9" width="7.140625" style="341" customWidth="1"/>
    <col min="10" max="10" width="7" style="341" customWidth="1"/>
    <col min="11" max="11" width="7.28515625" style="341" customWidth="1"/>
    <col min="12" max="12" width="6.85546875" style="341" customWidth="1"/>
    <col min="13" max="14" width="7.28515625" style="341" customWidth="1"/>
    <col min="15" max="15" width="7.42578125" style="341" customWidth="1"/>
    <col min="16" max="16" width="7" style="341" customWidth="1"/>
    <col min="17" max="17" width="7.140625" style="341" customWidth="1"/>
    <col min="18" max="18" width="6.85546875" style="341" customWidth="1"/>
    <col min="19" max="20" width="7.42578125" style="341" customWidth="1"/>
    <col min="21" max="21" width="8.85546875" style="341" customWidth="1"/>
    <col min="22" max="22" width="7.42578125" style="341" customWidth="1"/>
    <col min="23" max="23" width="13.28515625" style="341" customWidth="1"/>
    <col min="24" max="16384" width="11.42578125" style="341"/>
  </cols>
  <sheetData>
    <row r="1" spans="1:23" ht="54.75" customHeight="1">
      <c r="B1" s="456" t="s">
        <v>302</v>
      </c>
      <c r="C1" s="189"/>
      <c r="D1" s="189"/>
      <c r="E1" s="189"/>
      <c r="F1" s="189"/>
      <c r="G1" s="189"/>
      <c r="H1" s="189"/>
      <c r="I1" s="189"/>
      <c r="J1" s="189"/>
      <c r="K1" s="189"/>
      <c r="L1" s="189"/>
      <c r="M1" s="189"/>
      <c r="N1" s="189"/>
      <c r="O1" s="189"/>
      <c r="P1" s="188"/>
      <c r="Q1" s="188"/>
      <c r="R1" s="188"/>
      <c r="S1" s="188"/>
      <c r="T1" s="188"/>
      <c r="U1" s="188"/>
      <c r="V1" s="188"/>
    </row>
    <row r="2" spans="1:23">
      <c r="A2" s="457"/>
      <c r="B2" s="188"/>
      <c r="C2" s="189"/>
      <c r="D2" s="189"/>
      <c r="E2" s="189"/>
      <c r="F2" s="189"/>
      <c r="G2" s="189"/>
      <c r="H2" s="189"/>
      <c r="I2" s="189"/>
      <c r="J2" s="189"/>
      <c r="K2" s="189"/>
      <c r="L2" s="189"/>
      <c r="M2" s="189"/>
      <c r="N2" s="189"/>
      <c r="O2" s="189"/>
      <c r="P2" s="188"/>
      <c r="Q2" s="188"/>
      <c r="R2" s="188"/>
      <c r="S2" s="188"/>
      <c r="T2" s="188"/>
      <c r="U2" s="188"/>
      <c r="V2" s="188"/>
    </row>
    <row r="3" spans="1:23" ht="28.5" customHeight="1">
      <c r="A3" s="1080" t="s">
        <v>303</v>
      </c>
      <c r="B3" s="1080"/>
      <c r="C3" s="1080"/>
      <c r="D3" s="1080"/>
      <c r="E3" s="1080"/>
      <c r="F3" s="1080"/>
      <c r="G3" s="1080"/>
      <c r="H3" s="1080"/>
      <c r="I3" s="1080"/>
      <c r="J3" s="1080"/>
      <c r="K3" s="1080"/>
      <c r="L3" s="1080"/>
      <c r="M3" s="1080"/>
      <c r="N3" s="1080"/>
      <c r="O3" s="1080"/>
      <c r="P3" s="1080"/>
      <c r="Q3" s="1080"/>
      <c r="R3" s="1080"/>
      <c r="S3" s="1080"/>
      <c r="T3" s="686"/>
      <c r="U3" s="686"/>
      <c r="V3" s="686"/>
    </row>
    <row r="4" spans="1:23" ht="14.25" thickBot="1">
      <c r="A4" s="457"/>
      <c r="B4" s="455" t="s">
        <v>447</v>
      </c>
      <c r="C4" s="189"/>
      <c r="D4" s="189"/>
      <c r="E4" s="189"/>
      <c r="F4" s="189"/>
      <c r="G4" s="189"/>
      <c r="H4" s="189"/>
      <c r="I4" s="189"/>
      <c r="J4" s="189"/>
      <c r="K4" s="189"/>
      <c r="L4" s="189"/>
      <c r="M4" s="189"/>
      <c r="N4" s="189"/>
      <c r="O4" s="189"/>
      <c r="P4" s="188"/>
      <c r="Q4" s="188"/>
      <c r="R4" s="188"/>
      <c r="S4" s="188"/>
      <c r="T4" s="188"/>
      <c r="U4" s="188"/>
      <c r="V4" s="188"/>
    </row>
    <row r="5" spans="1:23" ht="14.25">
      <c r="A5" s="468"/>
      <c r="B5" s="469" t="s">
        <v>279</v>
      </c>
      <c r="C5" s="471">
        <v>35</v>
      </c>
      <c r="D5" s="470" t="s">
        <v>280</v>
      </c>
      <c r="E5" s="471"/>
      <c r="F5" s="472"/>
      <c r="G5" s="471" t="s">
        <v>448</v>
      </c>
      <c r="H5" s="473"/>
      <c r="I5" s="473"/>
      <c r="J5" s="473"/>
      <c r="K5" s="473"/>
      <c r="L5" s="473"/>
      <c r="M5" s="473"/>
      <c r="N5" s="473"/>
      <c r="O5" s="470"/>
      <c r="P5" s="471" t="s">
        <v>525</v>
      </c>
      <c r="Q5" s="471"/>
      <c r="R5" s="471"/>
      <c r="S5" s="471"/>
      <c r="T5" s="471"/>
      <c r="U5" s="470"/>
      <c r="V5" s="1118">
        <v>40000</v>
      </c>
      <c r="W5" s="1118"/>
    </row>
    <row r="6" spans="1:23" ht="14.25">
      <c r="A6" s="474"/>
      <c r="B6" s="475"/>
      <c r="C6" s="476">
        <f>5*44</f>
        <v>220</v>
      </c>
      <c r="D6" s="477" t="s">
        <v>281</v>
      </c>
      <c r="E6" s="476"/>
      <c r="F6" s="478"/>
      <c r="G6" s="479"/>
      <c r="H6" s="479"/>
      <c r="I6" s="479"/>
      <c r="J6" s="479"/>
      <c r="K6" s="479"/>
      <c r="L6" s="479"/>
      <c r="M6" s="479"/>
      <c r="N6" s="479"/>
      <c r="O6" s="475"/>
      <c r="P6" s="475"/>
      <c r="Q6" s="475"/>
      <c r="R6" s="475"/>
      <c r="S6" s="475"/>
      <c r="T6" s="476"/>
      <c r="U6" s="476"/>
      <c r="V6" s="476"/>
      <c r="W6" s="476"/>
    </row>
    <row r="7" spans="1:23" ht="15" thickBot="1">
      <c r="A7" s="480"/>
      <c r="B7" s="481" t="s">
        <v>282</v>
      </c>
      <c r="C7" s="483">
        <f>C6/2</f>
        <v>110</v>
      </c>
      <c r="D7" s="484" t="s">
        <v>281</v>
      </c>
      <c r="E7" s="483"/>
      <c r="F7" s="485"/>
      <c r="G7" s="486" t="s">
        <v>449</v>
      </c>
      <c r="H7" s="483"/>
      <c r="I7" s="483"/>
      <c r="J7" s="483"/>
      <c r="K7" s="483"/>
      <c r="L7" s="483"/>
      <c r="M7" s="483"/>
      <c r="N7" s="483"/>
      <c r="O7" s="482"/>
      <c r="P7" s="482"/>
      <c r="Q7" s="482"/>
      <c r="R7" s="482"/>
      <c r="S7" s="482"/>
      <c r="T7" s="483"/>
      <c r="U7" s="483"/>
      <c r="V7" s="483"/>
      <c r="W7" s="483"/>
    </row>
    <row r="8" spans="1:23" ht="14.25" thickBot="1"/>
    <row r="9" spans="1:23" ht="15.75" thickBot="1">
      <c r="C9" s="1119" t="s">
        <v>446</v>
      </c>
      <c r="D9" s="1120"/>
      <c r="E9" s="1120"/>
      <c r="F9" s="1120"/>
      <c r="G9" s="1120"/>
      <c r="H9" s="1120"/>
      <c r="I9" s="1120"/>
      <c r="J9" s="1120"/>
      <c r="K9" s="1120"/>
      <c r="L9" s="1120"/>
      <c r="M9" s="1120"/>
      <c r="N9" s="1120"/>
      <c r="O9" s="1120"/>
      <c r="P9" s="1120"/>
      <c r="Q9" s="1120"/>
      <c r="R9" s="1120"/>
      <c r="S9" s="1120"/>
      <c r="T9" s="1120"/>
      <c r="U9" s="1120"/>
      <c r="V9" s="1120"/>
      <c r="W9" s="487" t="s">
        <v>291</v>
      </c>
    </row>
    <row r="10" spans="1:23" ht="18" thickBot="1">
      <c r="B10" s="570" t="s">
        <v>497</v>
      </c>
      <c r="C10" s="1124">
        <v>2018</v>
      </c>
      <c r="D10" s="1125"/>
      <c r="E10" s="1126">
        <v>2019</v>
      </c>
      <c r="F10" s="1127"/>
      <c r="G10" s="1127"/>
      <c r="H10" s="1128"/>
      <c r="I10" s="1126">
        <v>2020</v>
      </c>
      <c r="J10" s="1127"/>
      <c r="K10" s="1127"/>
      <c r="L10" s="1128"/>
      <c r="M10" s="1126">
        <v>2021</v>
      </c>
      <c r="N10" s="1127"/>
      <c r="O10" s="1127"/>
      <c r="P10" s="1128"/>
      <c r="Q10" s="1126">
        <v>2022</v>
      </c>
      <c r="R10" s="1127"/>
      <c r="S10" s="1127"/>
      <c r="T10" s="1128"/>
      <c r="U10" s="1124">
        <v>2023</v>
      </c>
      <c r="V10" s="1125"/>
      <c r="W10" s="764"/>
    </row>
    <row r="11" spans="1:23" ht="18" thickBot="1">
      <c r="B11" s="570" t="s">
        <v>498</v>
      </c>
      <c r="C11" s="721" t="s">
        <v>344</v>
      </c>
      <c r="D11" s="717" t="s">
        <v>341</v>
      </c>
      <c r="E11" s="722" t="s">
        <v>342</v>
      </c>
      <c r="F11" s="723" t="s">
        <v>343</v>
      </c>
      <c r="G11" s="723" t="s">
        <v>344</v>
      </c>
      <c r="H11" s="723" t="s">
        <v>341</v>
      </c>
      <c r="I11" s="723" t="s">
        <v>342</v>
      </c>
      <c r="J11" s="723" t="s">
        <v>343</v>
      </c>
      <c r="K11" s="723" t="s">
        <v>344</v>
      </c>
      <c r="L11" s="723" t="s">
        <v>341</v>
      </c>
      <c r="M11" s="723" t="s">
        <v>342</v>
      </c>
      <c r="N11" s="723" t="s">
        <v>343</v>
      </c>
      <c r="O11" s="723" t="s">
        <v>344</v>
      </c>
      <c r="P11" s="723" t="s">
        <v>341</v>
      </c>
      <c r="Q11" s="723" t="s">
        <v>342</v>
      </c>
      <c r="R11" s="723" t="s">
        <v>343</v>
      </c>
      <c r="S11" s="723" t="s">
        <v>344</v>
      </c>
      <c r="T11" s="802" t="s">
        <v>341</v>
      </c>
      <c r="U11" s="803" t="s">
        <v>342</v>
      </c>
      <c r="V11" s="804" t="s">
        <v>343</v>
      </c>
      <c r="W11" s="765"/>
    </row>
    <row r="12" spans="1:23" s="490" customFormat="1" ht="8.25" customHeight="1" thickBot="1">
      <c r="A12" s="246"/>
      <c r="B12" s="488"/>
      <c r="C12" s="726"/>
      <c r="D12" s="718"/>
      <c r="E12" s="725"/>
      <c r="F12" s="532"/>
      <c r="G12" s="426"/>
      <c r="H12" s="532"/>
      <c r="I12" s="532"/>
      <c r="J12" s="532"/>
      <c r="K12" s="532"/>
      <c r="L12" s="532"/>
      <c r="M12" s="532"/>
      <c r="N12" s="532"/>
      <c r="O12" s="532"/>
      <c r="P12" s="532"/>
      <c r="Q12" s="532"/>
      <c r="R12" s="532"/>
      <c r="S12" s="532"/>
      <c r="T12" s="532"/>
      <c r="U12" s="733"/>
      <c r="V12" s="733"/>
      <c r="W12" s="766"/>
    </row>
    <row r="13" spans="1:23" ht="17.25" customHeight="1">
      <c r="A13" s="1122" t="s">
        <v>299</v>
      </c>
      <c r="B13" s="524" t="s">
        <v>286</v>
      </c>
      <c r="C13" s="719">
        <f t="shared" ref="C13:R13" si="0">C20+C26+C30+C35+C38+C40+C43+C50+C53+C59+C63+C71+C80+C83+C87+C90+C93+C98+C105</f>
        <v>32</v>
      </c>
      <c r="D13" s="533">
        <f t="shared" si="0"/>
        <v>23</v>
      </c>
      <c r="E13" s="719">
        <f t="shared" si="0"/>
        <v>22</v>
      </c>
      <c r="F13" s="742">
        <f t="shared" si="0"/>
        <v>16</v>
      </c>
      <c r="G13" s="742">
        <f t="shared" si="0"/>
        <v>30</v>
      </c>
      <c r="H13" s="730">
        <f t="shared" si="0"/>
        <v>25</v>
      </c>
      <c r="I13" s="744">
        <f t="shared" si="0"/>
        <v>18</v>
      </c>
      <c r="J13" s="745">
        <f t="shared" si="0"/>
        <v>25</v>
      </c>
      <c r="K13" s="746">
        <f t="shared" si="0"/>
        <v>23</v>
      </c>
      <c r="L13" s="724">
        <f t="shared" si="0"/>
        <v>15</v>
      </c>
      <c r="M13" s="744">
        <f t="shared" si="0"/>
        <v>16</v>
      </c>
      <c r="N13" s="746">
        <f t="shared" si="0"/>
        <v>16</v>
      </c>
      <c r="O13" s="746">
        <f t="shared" si="0"/>
        <v>20</v>
      </c>
      <c r="P13" s="724">
        <f t="shared" si="0"/>
        <v>14</v>
      </c>
      <c r="Q13" s="744">
        <f>Q20+Q26+Q30+Q35+Q38+Q40+Q43+Q50+Q53+Q59+Q63+Q71+Q80+Q83+Q87+Q90+Q93+Q98+Q105</f>
        <v>18</v>
      </c>
      <c r="R13" s="746">
        <f t="shared" si="0"/>
        <v>15</v>
      </c>
      <c r="S13" s="745">
        <f>S20+S26+S30+S35+S38+S40+S43+S50+S53+S59+S63+S71+S80+S83+S87+S90+S93+S98+S105</f>
        <v>19</v>
      </c>
      <c r="T13" s="724">
        <f>T20+T26+T30+T35+T38+T40+T43+T50+T53+T59+T63+T71+T80+T83+T87+T90+T93+T98+T105</f>
        <v>3</v>
      </c>
      <c r="U13" s="744">
        <f>U20+U26+U30+U35+U38+U40+U43+U50+U53+U59+U63+U71+U80+U83+U87+U90+U93+U98+U105</f>
        <v>6</v>
      </c>
      <c r="V13" s="724">
        <f>V20+V26+V30+V35+V38+V40+V43+V50+V53+V59+V63+V71+V80+V83+V87+V90+V93+V98+V105</f>
        <v>8</v>
      </c>
      <c r="W13" s="767">
        <f>SUM(C13:V13)</f>
        <v>364</v>
      </c>
    </row>
    <row r="14" spans="1:23" ht="18" customHeight="1" thickBot="1">
      <c r="A14" s="1123"/>
      <c r="B14" s="524" t="s">
        <v>287</v>
      </c>
      <c r="C14" s="720">
        <f>C13/55</f>
        <v>0.58181818181818179</v>
      </c>
      <c r="D14" s="534">
        <f t="shared" ref="D14:R14" si="1">D13/55</f>
        <v>0.41818181818181815</v>
      </c>
      <c r="E14" s="741">
        <f t="shared" si="1"/>
        <v>0.4</v>
      </c>
      <c r="F14" s="743">
        <f t="shared" si="1"/>
        <v>0.29090909090909089</v>
      </c>
      <c r="G14" s="743">
        <f t="shared" si="1"/>
        <v>0.54545454545454541</v>
      </c>
      <c r="H14" s="534">
        <f t="shared" si="1"/>
        <v>0.45454545454545453</v>
      </c>
      <c r="I14" s="741">
        <f t="shared" si="1"/>
        <v>0.32727272727272727</v>
      </c>
      <c r="J14" s="747">
        <f t="shared" si="1"/>
        <v>0.45454545454545453</v>
      </c>
      <c r="K14" s="743">
        <f t="shared" si="1"/>
        <v>0.41818181818181815</v>
      </c>
      <c r="L14" s="534">
        <f t="shared" si="1"/>
        <v>0.27272727272727271</v>
      </c>
      <c r="M14" s="741">
        <f t="shared" si="1"/>
        <v>0.29090909090909089</v>
      </c>
      <c r="N14" s="743">
        <f t="shared" si="1"/>
        <v>0.29090909090909089</v>
      </c>
      <c r="O14" s="743">
        <f t="shared" si="1"/>
        <v>0.36363636363636365</v>
      </c>
      <c r="P14" s="534">
        <f t="shared" si="1"/>
        <v>0.25454545454545452</v>
      </c>
      <c r="Q14" s="741">
        <f t="shared" si="1"/>
        <v>0.32727272727272727</v>
      </c>
      <c r="R14" s="743">
        <f t="shared" si="1"/>
        <v>0.27272727272727271</v>
      </c>
      <c r="S14" s="747">
        <f>S13/55</f>
        <v>0.34545454545454546</v>
      </c>
      <c r="T14" s="534">
        <f>T13/55</f>
        <v>5.4545454545454543E-2</v>
      </c>
      <c r="U14" s="741">
        <f>U13/55</f>
        <v>0.10909090909090909</v>
      </c>
      <c r="V14" s="534">
        <f>V13/55</f>
        <v>0.14545454545454545</v>
      </c>
      <c r="W14" s="768">
        <f>W13/C6</f>
        <v>1.6545454545454545</v>
      </c>
    </row>
    <row r="15" spans="1:23" s="490" customFormat="1" ht="8.25" customHeight="1" thickBot="1">
      <c r="A15" s="731"/>
      <c r="B15" s="732"/>
      <c r="C15" s="733"/>
      <c r="D15" s="733"/>
      <c r="E15" s="733"/>
      <c r="F15" s="733"/>
      <c r="G15" s="733"/>
      <c r="H15" s="733"/>
      <c r="I15" s="733"/>
      <c r="J15" s="733"/>
      <c r="K15" s="733"/>
      <c r="L15" s="733"/>
      <c r="M15" s="733"/>
      <c r="N15" s="733"/>
      <c r="O15" s="733"/>
      <c r="P15" s="733"/>
      <c r="Q15" s="733"/>
      <c r="R15" s="733"/>
      <c r="S15" s="733"/>
      <c r="T15" s="733"/>
      <c r="U15" s="733"/>
      <c r="V15" s="733"/>
      <c r="W15" s="766"/>
    </row>
    <row r="16" spans="1:23" ht="18" customHeight="1" thickBot="1">
      <c r="A16" s="1115" t="s">
        <v>312</v>
      </c>
      <c r="B16" s="1116"/>
      <c r="C16" s="1116"/>
      <c r="D16" s="1116"/>
      <c r="E16" s="1116"/>
      <c r="F16" s="1116"/>
      <c r="G16" s="1116"/>
      <c r="H16" s="1116"/>
      <c r="I16" s="1116"/>
      <c r="J16" s="1116"/>
      <c r="K16" s="1116"/>
      <c r="L16" s="1116"/>
      <c r="M16" s="1116"/>
      <c r="N16" s="1116"/>
      <c r="O16" s="1116"/>
      <c r="P16" s="1116"/>
      <c r="Q16" s="1117"/>
      <c r="R16" s="1117"/>
      <c r="S16" s="1117"/>
      <c r="T16" s="1117"/>
      <c r="U16" s="1116"/>
      <c r="V16" s="1116"/>
      <c r="W16" s="1116"/>
    </row>
    <row r="17" spans="1:26">
      <c r="A17" s="1105" t="str">
        <f>Echéancier!B5</f>
        <v>Action A 1 - Sensibilisation des scolaires au développement durable</v>
      </c>
      <c r="B17" s="501" t="s">
        <v>455</v>
      </c>
      <c r="C17" s="568">
        <v>4</v>
      </c>
      <c r="D17" s="734"/>
      <c r="E17" s="536"/>
      <c r="F17" s="499"/>
      <c r="G17" s="498">
        <v>3</v>
      </c>
      <c r="H17" s="734"/>
      <c r="I17" s="536"/>
      <c r="J17" s="499"/>
      <c r="K17" s="498">
        <v>3</v>
      </c>
      <c r="L17" s="734"/>
      <c r="M17" s="536"/>
      <c r="N17" s="499"/>
      <c r="O17" s="498">
        <v>3</v>
      </c>
      <c r="P17" s="734"/>
      <c r="Q17" s="536"/>
      <c r="R17" s="499"/>
      <c r="S17" s="499">
        <v>3</v>
      </c>
      <c r="T17" s="538"/>
      <c r="U17" s="756"/>
      <c r="V17" s="734"/>
      <c r="W17" s="760">
        <f>SUM(C17:S17)</f>
        <v>16</v>
      </c>
    </row>
    <row r="18" spans="1:26">
      <c r="A18" s="1105"/>
      <c r="B18" s="491" t="s">
        <v>456</v>
      </c>
      <c r="C18" s="548">
        <v>2</v>
      </c>
      <c r="D18" s="735"/>
      <c r="E18" s="537"/>
      <c r="F18" s="493"/>
      <c r="G18" s="492">
        <v>2</v>
      </c>
      <c r="H18" s="735"/>
      <c r="I18" s="537"/>
      <c r="J18" s="493"/>
      <c r="K18" s="492">
        <v>2</v>
      </c>
      <c r="L18" s="735"/>
      <c r="M18" s="537"/>
      <c r="N18" s="493"/>
      <c r="O18" s="492">
        <v>2</v>
      </c>
      <c r="P18" s="735"/>
      <c r="Q18" s="537"/>
      <c r="R18" s="493"/>
      <c r="S18" s="493">
        <v>2</v>
      </c>
      <c r="T18" s="539"/>
      <c r="U18" s="530"/>
      <c r="V18" s="735"/>
      <c r="W18" s="761">
        <f t="shared" ref="W18:W28" si="2">SUM(C18:S18)</f>
        <v>10</v>
      </c>
    </row>
    <row r="19" spans="1:26" ht="14.25" thickBot="1">
      <c r="A19" s="1107"/>
      <c r="B19" s="491" t="s">
        <v>284</v>
      </c>
      <c r="C19" s="548">
        <v>1</v>
      </c>
      <c r="D19" s="735"/>
      <c r="E19" s="537">
        <v>1</v>
      </c>
      <c r="F19" s="493"/>
      <c r="G19" s="492">
        <v>1</v>
      </c>
      <c r="H19" s="735"/>
      <c r="I19" s="541">
        <v>1</v>
      </c>
      <c r="J19" s="500"/>
      <c r="K19" s="740">
        <v>1</v>
      </c>
      <c r="L19" s="737"/>
      <c r="M19" s="750">
        <v>1</v>
      </c>
      <c r="N19" s="754"/>
      <c r="O19" s="752">
        <v>1</v>
      </c>
      <c r="P19" s="748"/>
      <c r="Q19" s="541">
        <v>1</v>
      </c>
      <c r="R19" s="500"/>
      <c r="S19" s="500">
        <v>1</v>
      </c>
      <c r="T19" s="542"/>
      <c r="U19" s="530">
        <v>1</v>
      </c>
      <c r="V19" s="735"/>
      <c r="W19" s="762">
        <f t="shared" si="2"/>
        <v>9</v>
      </c>
    </row>
    <row r="20" spans="1:26" ht="15" thickBot="1">
      <c r="A20" s="459"/>
      <c r="B20" s="494" t="s">
        <v>427</v>
      </c>
      <c r="C20" s="424">
        <f t="shared" ref="C20:S20" si="3">SUM(C17:C19)</f>
        <v>7</v>
      </c>
      <c r="D20" s="736">
        <f t="shared" si="3"/>
        <v>0</v>
      </c>
      <c r="E20" s="424">
        <f t="shared" si="3"/>
        <v>1</v>
      </c>
      <c r="F20" s="495">
        <f t="shared" si="3"/>
        <v>0</v>
      </c>
      <c r="G20" s="495">
        <f t="shared" si="3"/>
        <v>6</v>
      </c>
      <c r="H20" s="736">
        <f t="shared" si="3"/>
        <v>0</v>
      </c>
      <c r="I20" s="424">
        <f t="shared" si="3"/>
        <v>1</v>
      </c>
      <c r="J20" s="495">
        <f t="shared" si="3"/>
        <v>0</v>
      </c>
      <c r="K20" s="495">
        <f t="shared" si="3"/>
        <v>6</v>
      </c>
      <c r="L20" s="535">
        <f t="shared" si="3"/>
        <v>0</v>
      </c>
      <c r="M20" s="424">
        <f t="shared" si="3"/>
        <v>1</v>
      </c>
      <c r="N20" s="495">
        <f t="shared" si="3"/>
        <v>0</v>
      </c>
      <c r="O20" s="495">
        <f t="shared" si="3"/>
        <v>6</v>
      </c>
      <c r="P20" s="540">
        <f t="shared" si="3"/>
        <v>0</v>
      </c>
      <c r="Q20" s="424">
        <f t="shared" si="3"/>
        <v>1</v>
      </c>
      <c r="R20" s="495">
        <f t="shared" si="3"/>
        <v>0</v>
      </c>
      <c r="S20" s="495">
        <f t="shared" si="3"/>
        <v>6</v>
      </c>
      <c r="T20" s="540">
        <v>0</v>
      </c>
      <c r="U20" s="527">
        <f>U19</f>
        <v>1</v>
      </c>
      <c r="V20" s="736">
        <v>0</v>
      </c>
      <c r="W20" s="763">
        <f>SUM(C20:S20)</f>
        <v>35</v>
      </c>
      <c r="Z20" s="660"/>
    </row>
    <row r="21" spans="1:26">
      <c r="A21" s="1111" t="str">
        <f>Echéancier!B6</f>
        <v>Action A 2 -  Consommation Ecoresponsable</v>
      </c>
      <c r="B21" s="497" t="s">
        <v>451</v>
      </c>
      <c r="C21" s="568"/>
      <c r="D21" s="734">
        <v>2</v>
      </c>
      <c r="E21" s="536">
        <v>2</v>
      </c>
      <c r="F21" s="499"/>
      <c r="G21" s="498"/>
      <c r="H21" s="734"/>
      <c r="I21" s="536">
        <v>1</v>
      </c>
      <c r="J21" s="499">
        <v>1</v>
      </c>
      <c r="K21" s="499"/>
      <c r="L21" s="538"/>
      <c r="M21" s="543"/>
      <c r="N21" s="502">
        <v>1</v>
      </c>
      <c r="O21" s="187"/>
      <c r="P21" s="738"/>
      <c r="Q21" s="568"/>
      <c r="R21" s="498">
        <v>1</v>
      </c>
      <c r="S21" s="498"/>
      <c r="T21" s="538"/>
      <c r="U21" s="568"/>
      <c r="V21" s="734"/>
      <c r="W21" s="761">
        <f t="shared" si="2"/>
        <v>8</v>
      </c>
    </row>
    <row r="22" spans="1:26">
      <c r="A22" s="1112"/>
      <c r="B22" s="491" t="s">
        <v>453</v>
      </c>
      <c r="C22" s="548"/>
      <c r="D22" s="735">
        <v>1</v>
      </c>
      <c r="E22" s="537">
        <v>1</v>
      </c>
      <c r="F22" s="493"/>
      <c r="G22" s="492"/>
      <c r="H22" s="735"/>
      <c r="I22" s="537"/>
      <c r="J22" s="493"/>
      <c r="K22" s="492">
        <v>1</v>
      </c>
      <c r="L22" s="738"/>
      <c r="M22" s="537"/>
      <c r="N22" s="493"/>
      <c r="O22" s="492">
        <v>1</v>
      </c>
      <c r="P22" s="539"/>
      <c r="Q22" s="548"/>
      <c r="R22" s="492"/>
      <c r="S22" s="492">
        <v>1</v>
      </c>
      <c r="T22" s="539"/>
      <c r="U22" s="548"/>
      <c r="V22" s="735"/>
      <c r="W22" s="761">
        <f t="shared" si="2"/>
        <v>5</v>
      </c>
    </row>
    <row r="23" spans="1:26">
      <c r="A23" s="1112"/>
      <c r="B23" s="491" t="s">
        <v>450</v>
      </c>
      <c r="C23" s="548"/>
      <c r="D23" s="735"/>
      <c r="E23" s="537">
        <v>1</v>
      </c>
      <c r="F23" s="493"/>
      <c r="G23" s="492"/>
      <c r="H23" s="735"/>
      <c r="I23" s="537">
        <v>1</v>
      </c>
      <c r="J23" s="493"/>
      <c r="K23" s="492"/>
      <c r="L23" s="735"/>
      <c r="M23" s="537">
        <v>1</v>
      </c>
      <c r="N23" s="493"/>
      <c r="O23" s="492"/>
      <c r="P23" s="539"/>
      <c r="Q23" s="548">
        <v>1</v>
      </c>
      <c r="R23" s="492"/>
      <c r="S23" s="492"/>
      <c r="T23" s="539"/>
      <c r="U23" s="548"/>
      <c r="V23" s="735"/>
      <c r="W23" s="761">
        <f t="shared" si="2"/>
        <v>4</v>
      </c>
    </row>
    <row r="24" spans="1:26">
      <c r="A24" s="1112"/>
      <c r="B24" s="491" t="s">
        <v>454</v>
      </c>
      <c r="C24" s="548"/>
      <c r="D24" s="735"/>
      <c r="E24" s="537"/>
      <c r="F24" s="493">
        <v>4</v>
      </c>
      <c r="G24" s="492">
        <v>1</v>
      </c>
      <c r="H24" s="735"/>
      <c r="I24" s="537"/>
      <c r="J24" s="493">
        <v>2</v>
      </c>
      <c r="K24" s="492"/>
      <c r="L24" s="735"/>
      <c r="M24" s="537"/>
      <c r="N24" s="493">
        <v>2</v>
      </c>
      <c r="O24" s="492"/>
      <c r="P24" s="539"/>
      <c r="Q24" s="548"/>
      <c r="R24" s="492">
        <v>2</v>
      </c>
      <c r="S24" s="492"/>
      <c r="T24" s="539"/>
      <c r="U24" s="548">
        <v>1</v>
      </c>
      <c r="V24" s="735"/>
      <c r="W24" s="761">
        <f>SUM(C24:S24)</f>
        <v>11</v>
      </c>
    </row>
    <row r="25" spans="1:26" ht="27.75" thickBot="1">
      <c r="A25" s="1113"/>
      <c r="B25" s="491" t="s">
        <v>452</v>
      </c>
      <c r="C25" s="739"/>
      <c r="D25" s="737"/>
      <c r="E25" s="541"/>
      <c r="F25" s="500">
        <v>1</v>
      </c>
      <c r="G25" s="740">
        <v>1</v>
      </c>
      <c r="H25" s="737"/>
      <c r="I25" s="541"/>
      <c r="J25" s="500">
        <v>1</v>
      </c>
      <c r="K25" s="740"/>
      <c r="L25" s="542"/>
      <c r="M25" s="541"/>
      <c r="N25" s="500">
        <v>1</v>
      </c>
      <c r="O25" s="740"/>
      <c r="P25" s="542"/>
      <c r="Q25" s="739"/>
      <c r="R25" s="740">
        <v>1</v>
      </c>
      <c r="S25" s="740"/>
      <c r="T25" s="542"/>
      <c r="U25" s="739"/>
      <c r="V25" s="737"/>
      <c r="W25" s="761">
        <f t="shared" si="2"/>
        <v>5</v>
      </c>
    </row>
    <row r="26" spans="1:26" ht="15" thickBot="1">
      <c r="A26" s="459"/>
      <c r="B26" s="494" t="s">
        <v>428</v>
      </c>
      <c r="C26" s="424">
        <f t="shared" ref="C26:R26" si="4">SUM(C21:C25)</f>
        <v>0</v>
      </c>
      <c r="D26" s="736">
        <f t="shared" si="4"/>
        <v>3</v>
      </c>
      <c r="E26" s="424">
        <f t="shared" si="4"/>
        <v>4</v>
      </c>
      <c r="F26" s="495">
        <f t="shared" si="4"/>
        <v>5</v>
      </c>
      <c r="G26" s="495">
        <f t="shared" si="4"/>
        <v>2</v>
      </c>
      <c r="H26" s="736">
        <f t="shared" si="4"/>
        <v>0</v>
      </c>
      <c r="I26" s="424">
        <f t="shared" si="4"/>
        <v>2</v>
      </c>
      <c r="J26" s="495">
        <f t="shared" si="4"/>
        <v>4</v>
      </c>
      <c r="K26" s="495">
        <f t="shared" si="4"/>
        <v>1</v>
      </c>
      <c r="L26" s="736">
        <f t="shared" si="4"/>
        <v>0</v>
      </c>
      <c r="M26" s="757">
        <f t="shared" si="4"/>
        <v>1</v>
      </c>
      <c r="N26" s="758">
        <f t="shared" si="4"/>
        <v>4</v>
      </c>
      <c r="O26" s="758">
        <f t="shared" si="4"/>
        <v>1</v>
      </c>
      <c r="P26" s="751">
        <f t="shared" si="4"/>
        <v>0</v>
      </c>
      <c r="Q26" s="757">
        <f t="shared" si="4"/>
        <v>1</v>
      </c>
      <c r="R26" s="758">
        <f t="shared" si="4"/>
        <v>4</v>
      </c>
      <c r="S26" s="759">
        <f>SUM(S21:S25)</f>
        <v>1</v>
      </c>
      <c r="T26" s="758">
        <v>0</v>
      </c>
      <c r="U26" s="495">
        <f>U24</f>
        <v>1</v>
      </c>
      <c r="V26" s="736">
        <v>0</v>
      </c>
      <c r="W26" s="763">
        <f>SUM(C26:S26)</f>
        <v>33</v>
      </c>
    </row>
    <row r="27" spans="1:26" ht="27">
      <c r="A27" s="1104" t="str">
        <f>Echéancier!B7</f>
        <v>Action A 3 -  Communication axée prévention</v>
      </c>
      <c r="B27" s="501" t="s">
        <v>457</v>
      </c>
      <c r="C27" s="549">
        <v>4</v>
      </c>
      <c r="D27" s="738">
        <v>2</v>
      </c>
      <c r="E27" s="543"/>
      <c r="F27" s="502"/>
      <c r="G27" s="187"/>
      <c r="H27" s="738"/>
      <c r="I27" s="543"/>
      <c r="J27" s="502"/>
      <c r="K27" s="187"/>
      <c r="L27" s="738"/>
      <c r="M27" s="543"/>
      <c r="N27" s="502"/>
      <c r="O27" s="187"/>
      <c r="P27" s="738"/>
      <c r="Q27" s="536"/>
      <c r="R27" s="499"/>
      <c r="S27" s="499"/>
      <c r="T27" s="538"/>
      <c r="U27" s="568"/>
      <c r="V27" s="734"/>
      <c r="W27" s="761">
        <f t="shared" si="2"/>
        <v>6</v>
      </c>
    </row>
    <row r="28" spans="1:26">
      <c r="A28" s="1105"/>
      <c r="B28" s="501" t="s">
        <v>458</v>
      </c>
      <c r="C28" s="549"/>
      <c r="D28" s="738"/>
      <c r="E28" s="543">
        <v>1</v>
      </c>
      <c r="F28" s="502"/>
      <c r="G28" s="187">
        <v>1</v>
      </c>
      <c r="H28" s="738"/>
      <c r="I28" s="543">
        <v>1</v>
      </c>
      <c r="J28" s="502"/>
      <c r="K28" s="187">
        <v>1</v>
      </c>
      <c r="L28" s="738"/>
      <c r="M28" s="543">
        <v>1</v>
      </c>
      <c r="N28" s="502"/>
      <c r="O28" s="187">
        <v>1</v>
      </c>
      <c r="P28" s="738"/>
      <c r="Q28" s="543">
        <v>1</v>
      </c>
      <c r="R28" s="502"/>
      <c r="S28" s="502">
        <v>1</v>
      </c>
      <c r="T28" s="544"/>
      <c r="U28" s="549"/>
      <c r="V28" s="738"/>
      <c r="W28" s="761">
        <f t="shared" si="2"/>
        <v>8</v>
      </c>
    </row>
    <row r="29" spans="1:26" ht="14.25" thickBot="1">
      <c r="A29" s="1105"/>
      <c r="B29" s="491" t="s">
        <v>459</v>
      </c>
      <c r="C29" s="739"/>
      <c r="D29" s="735"/>
      <c r="E29" s="537">
        <v>1</v>
      </c>
      <c r="F29" s="493"/>
      <c r="G29" s="492">
        <v>1</v>
      </c>
      <c r="H29" s="735"/>
      <c r="I29" s="537">
        <v>1</v>
      </c>
      <c r="J29" s="493"/>
      <c r="K29" s="740"/>
      <c r="L29" s="735"/>
      <c r="M29" s="537">
        <v>1</v>
      </c>
      <c r="N29" s="493"/>
      <c r="O29" s="492"/>
      <c r="P29" s="735"/>
      <c r="Q29" s="750">
        <v>1</v>
      </c>
      <c r="R29" s="754"/>
      <c r="S29" s="754"/>
      <c r="T29" s="755"/>
      <c r="U29" s="739"/>
      <c r="V29" s="737"/>
      <c r="W29" s="761">
        <f>SUM(C29:S29)</f>
        <v>5</v>
      </c>
    </row>
    <row r="30" spans="1:26" ht="15" thickBot="1">
      <c r="A30" s="460"/>
      <c r="B30" s="503" t="s">
        <v>429</v>
      </c>
      <c r="C30" s="424">
        <f t="shared" ref="C30:S30" si="5">SUM(C27:C29)</f>
        <v>4</v>
      </c>
      <c r="D30" s="736">
        <f t="shared" si="5"/>
        <v>2</v>
      </c>
      <c r="E30" s="424">
        <f t="shared" si="5"/>
        <v>2</v>
      </c>
      <c r="F30" s="495">
        <f t="shared" si="5"/>
        <v>0</v>
      </c>
      <c r="G30" s="495">
        <f t="shared" si="5"/>
        <v>2</v>
      </c>
      <c r="H30" s="736">
        <f t="shared" si="5"/>
        <v>0</v>
      </c>
      <c r="I30" s="424">
        <f t="shared" si="5"/>
        <v>2</v>
      </c>
      <c r="J30" s="495">
        <f t="shared" si="5"/>
        <v>0</v>
      </c>
      <c r="K30" s="495">
        <f t="shared" si="5"/>
        <v>1</v>
      </c>
      <c r="L30" s="736">
        <f t="shared" si="5"/>
        <v>0</v>
      </c>
      <c r="M30" s="424">
        <f t="shared" si="5"/>
        <v>2</v>
      </c>
      <c r="N30" s="495">
        <f t="shared" si="5"/>
        <v>0</v>
      </c>
      <c r="O30" s="495">
        <f t="shared" si="5"/>
        <v>1</v>
      </c>
      <c r="P30" s="736">
        <f t="shared" si="5"/>
        <v>0</v>
      </c>
      <c r="Q30" s="424">
        <f t="shared" si="5"/>
        <v>2</v>
      </c>
      <c r="R30" s="495">
        <f t="shared" si="5"/>
        <v>0</v>
      </c>
      <c r="S30" s="495">
        <f t="shared" si="5"/>
        <v>1</v>
      </c>
      <c r="T30" s="736">
        <v>0</v>
      </c>
      <c r="U30" s="424">
        <v>0</v>
      </c>
      <c r="V30" s="736">
        <v>0</v>
      </c>
      <c r="W30" s="763">
        <f>SUM(C30:S30)</f>
        <v>19</v>
      </c>
    </row>
    <row r="31" spans="1:26" s="490" customFormat="1" ht="8.25" customHeight="1">
      <c r="A31" s="458"/>
      <c r="B31" s="488"/>
      <c r="C31" s="425"/>
      <c r="D31" s="425"/>
      <c r="E31" s="425"/>
      <c r="F31" s="425"/>
      <c r="G31" s="425"/>
      <c r="H31" s="425"/>
      <c r="I31" s="425"/>
      <c r="J31" s="425"/>
      <c r="K31" s="425"/>
      <c r="L31" s="425"/>
      <c r="M31" s="425"/>
      <c r="N31" s="425"/>
      <c r="O31" s="425"/>
      <c r="P31" s="425"/>
      <c r="Q31" s="425"/>
      <c r="R31" s="425"/>
      <c r="S31" s="425"/>
      <c r="T31" s="425"/>
      <c r="U31" s="425"/>
      <c r="V31" s="425"/>
      <c r="W31" s="489"/>
    </row>
    <row r="32" spans="1:26" s="490" customFormat="1" ht="21.75" customHeight="1" thickBot="1">
      <c r="A32" s="1121" t="s">
        <v>315</v>
      </c>
      <c r="B32" s="1121"/>
      <c r="C32" s="1121"/>
      <c r="D32" s="1121"/>
      <c r="E32" s="1121"/>
      <c r="F32" s="1121"/>
      <c r="G32" s="1121"/>
      <c r="H32" s="1121"/>
      <c r="I32" s="1121"/>
      <c r="J32" s="1121"/>
      <c r="K32" s="1121"/>
      <c r="L32" s="1121"/>
      <c r="M32" s="1121"/>
      <c r="N32" s="1121"/>
      <c r="O32" s="1121"/>
      <c r="P32" s="1121"/>
      <c r="Q32" s="1121"/>
      <c r="R32" s="1121"/>
      <c r="S32" s="1121"/>
      <c r="T32" s="1121"/>
      <c r="U32" s="1121"/>
      <c r="V32" s="1121"/>
      <c r="W32" s="1121"/>
    </row>
    <row r="33" spans="1:23">
      <c r="A33" s="1114" t="str">
        <f>Echéancier!B10</f>
        <v>Action B 4 -  Manifestations écoresponsables</v>
      </c>
      <c r="B33" s="501" t="s">
        <v>460</v>
      </c>
      <c r="C33" s="568"/>
      <c r="D33" s="538">
        <v>2</v>
      </c>
      <c r="E33" s="536">
        <v>2</v>
      </c>
      <c r="F33" s="499"/>
      <c r="G33" s="498"/>
      <c r="H33" s="734"/>
      <c r="I33" s="536"/>
      <c r="J33" s="499"/>
      <c r="K33" s="498"/>
      <c r="L33" s="734"/>
      <c r="M33" s="536"/>
      <c r="N33" s="499"/>
      <c r="O33" s="498"/>
      <c r="P33" s="734"/>
      <c r="Q33" s="536"/>
      <c r="R33" s="498"/>
      <c r="S33" s="498"/>
      <c r="T33" s="528"/>
      <c r="U33" s="568"/>
      <c r="V33" s="538"/>
      <c r="W33" s="760">
        <f t="shared" ref="W33:W34" si="6">SUM(C33:S33)</f>
        <v>4</v>
      </c>
    </row>
    <row r="34" spans="1:23" ht="14.25" thickBot="1">
      <c r="A34" s="1105"/>
      <c r="B34" s="491" t="s">
        <v>461</v>
      </c>
      <c r="C34" s="776"/>
      <c r="D34" s="755"/>
      <c r="E34" s="750"/>
      <c r="F34" s="754"/>
      <c r="G34" s="752">
        <v>2</v>
      </c>
      <c r="H34" s="748"/>
      <c r="I34" s="541"/>
      <c r="J34" s="500"/>
      <c r="K34" s="740">
        <v>2</v>
      </c>
      <c r="L34" s="737"/>
      <c r="M34" s="750"/>
      <c r="N34" s="754"/>
      <c r="O34" s="752">
        <v>2</v>
      </c>
      <c r="P34" s="748"/>
      <c r="Q34" s="750"/>
      <c r="R34" s="752"/>
      <c r="S34" s="752">
        <v>2</v>
      </c>
      <c r="T34" s="727"/>
      <c r="U34" s="739"/>
      <c r="V34" s="542"/>
      <c r="W34" s="761">
        <f t="shared" si="6"/>
        <v>8</v>
      </c>
    </row>
    <row r="35" spans="1:23" ht="15" thickBot="1">
      <c r="A35" s="461"/>
      <c r="B35" s="504" t="s">
        <v>430</v>
      </c>
      <c r="C35" s="546">
        <f t="shared" ref="C35:S35" si="7">SUM(C33:C34)</f>
        <v>0</v>
      </c>
      <c r="D35" s="547">
        <f t="shared" si="7"/>
        <v>2</v>
      </c>
      <c r="E35" s="546">
        <f t="shared" si="7"/>
        <v>2</v>
      </c>
      <c r="F35" s="505">
        <f t="shared" si="7"/>
        <v>0</v>
      </c>
      <c r="G35" s="505">
        <f t="shared" si="7"/>
        <v>2</v>
      </c>
      <c r="H35" s="728">
        <f t="shared" si="7"/>
        <v>0</v>
      </c>
      <c r="I35" s="546">
        <f t="shared" si="7"/>
        <v>0</v>
      </c>
      <c r="J35" s="505">
        <f t="shared" si="7"/>
        <v>0</v>
      </c>
      <c r="K35" s="505">
        <f t="shared" si="7"/>
        <v>2</v>
      </c>
      <c r="L35" s="547">
        <f t="shared" si="7"/>
        <v>0</v>
      </c>
      <c r="M35" s="546">
        <f t="shared" si="7"/>
        <v>0</v>
      </c>
      <c r="N35" s="505">
        <f t="shared" si="7"/>
        <v>0</v>
      </c>
      <c r="O35" s="505">
        <f t="shared" si="7"/>
        <v>2</v>
      </c>
      <c r="P35" s="769">
        <f t="shared" si="7"/>
        <v>0</v>
      </c>
      <c r="Q35" s="546">
        <f t="shared" si="7"/>
        <v>0</v>
      </c>
      <c r="R35" s="505">
        <f t="shared" si="7"/>
        <v>0</v>
      </c>
      <c r="S35" s="505">
        <f t="shared" si="7"/>
        <v>2</v>
      </c>
      <c r="T35" s="728">
        <v>0</v>
      </c>
      <c r="U35" s="780">
        <v>0</v>
      </c>
      <c r="V35" s="781">
        <v>1</v>
      </c>
      <c r="W35" s="763">
        <f>SUM(C35:S35)</f>
        <v>12</v>
      </c>
    </row>
    <row r="36" spans="1:23" ht="27">
      <c r="A36" s="1104" t="str">
        <f>Echéancier!B11</f>
        <v>Action B 5 -  Favoriser l'usage de la vaisselle lavable</v>
      </c>
      <c r="B36" s="491" t="s">
        <v>462</v>
      </c>
      <c r="C36" s="549"/>
      <c r="D36" s="544">
        <v>2</v>
      </c>
      <c r="E36" s="549">
        <v>2</v>
      </c>
      <c r="F36" s="187"/>
      <c r="G36" s="187"/>
      <c r="H36" s="529"/>
      <c r="I36" s="568"/>
      <c r="J36" s="498"/>
      <c r="K36" s="498"/>
      <c r="L36" s="538"/>
      <c r="M36" s="549"/>
      <c r="N36" s="187"/>
      <c r="O36" s="187"/>
      <c r="P36" s="738"/>
      <c r="Q36" s="549"/>
      <c r="R36" s="187"/>
      <c r="S36" s="187"/>
      <c r="T36" s="529"/>
      <c r="U36" s="568"/>
      <c r="V36" s="538"/>
      <c r="W36" s="761">
        <f t="shared" ref="W36:W37" si="8">SUM(C36:S36)</f>
        <v>4</v>
      </c>
    </row>
    <row r="37" spans="1:23" ht="27.75" thickBot="1">
      <c r="A37" s="1105"/>
      <c r="B37" s="491" t="s">
        <v>463</v>
      </c>
      <c r="C37" s="776"/>
      <c r="D37" s="755"/>
      <c r="E37" s="776">
        <v>3</v>
      </c>
      <c r="F37" s="752"/>
      <c r="G37" s="752"/>
      <c r="H37" s="727">
        <v>2</v>
      </c>
      <c r="I37" s="778"/>
      <c r="J37" s="779"/>
      <c r="K37" s="779"/>
      <c r="L37" s="749">
        <v>2</v>
      </c>
      <c r="M37" s="776"/>
      <c r="N37" s="752"/>
      <c r="O37" s="752"/>
      <c r="P37" s="748">
        <v>1</v>
      </c>
      <c r="Q37" s="776"/>
      <c r="R37" s="752"/>
      <c r="S37" s="752"/>
      <c r="T37" s="727"/>
      <c r="U37" s="739">
        <v>0</v>
      </c>
      <c r="V37" s="542"/>
      <c r="W37" s="761">
        <f t="shared" si="8"/>
        <v>8</v>
      </c>
    </row>
    <row r="38" spans="1:23" ht="15" thickBot="1">
      <c r="A38" s="461"/>
      <c r="B38" s="504" t="s">
        <v>431</v>
      </c>
      <c r="C38" s="546">
        <f t="shared" ref="C38:S38" si="9">SUM(C36:C37)</f>
        <v>0</v>
      </c>
      <c r="D38" s="547">
        <f t="shared" si="9"/>
        <v>2</v>
      </c>
      <c r="E38" s="546">
        <f t="shared" si="9"/>
        <v>5</v>
      </c>
      <c r="F38" s="505">
        <f t="shared" si="9"/>
        <v>0</v>
      </c>
      <c r="G38" s="505">
        <f t="shared" si="9"/>
        <v>0</v>
      </c>
      <c r="H38" s="769">
        <f t="shared" si="9"/>
        <v>2</v>
      </c>
      <c r="I38" s="546">
        <f t="shared" si="9"/>
        <v>0</v>
      </c>
      <c r="J38" s="505">
        <f t="shared" si="9"/>
        <v>0</v>
      </c>
      <c r="K38" s="505">
        <f t="shared" si="9"/>
        <v>0</v>
      </c>
      <c r="L38" s="769">
        <f t="shared" si="9"/>
        <v>2</v>
      </c>
      <c r="M38" s="546">
        <f t="shared" si="9"/>
        <v>0</v>
      </c>
      <c r="N38" s="505">
        <f t="shared" si="9"/>
        <v>0</v>
      </c>
      <c r="O38" s="505">
        <f t="shared" si="9"/>
        <v>0</v>
      </c>
      <c r="P38" s="769">
        <f t="shared" si="9"/>
        <v>1</v>
      </c>
      <c r="Q38" s="546">
        <f t="shared" si="9"/>
        <v>0</v>
      </c>
      <c r="R38" s="505">
        <f t="shared" si="9"/>
        <v>0</v>
      </c>
      <c r="S38" s="505">
        <f t="shared" si="9"/>
        <v>0</v>
      </c>
      <c r="T38" s="769">
        <v>1</v>
      </c>
      <c r="U38" s="772">
        <f>U37</f>
        <v>0</v>
      </c>
      <c r="V38" s="773">
        <v>0</v>
      </c>
      <c r="W38" s="763">
        <f>SUM(C38:S38)</f>
        <v>12</v>
      </c>
    </row>
    <row r="39" spans="1:23" ht="41.25" thickBot="1">
      <c r="A39" s="569" t="str">
        <f>Echéancier!B12</f>
        <v>Action B 6 -  Echanger les bonnes pratiques entre communes</v>
      </c>
      <c r="B39" s="491" t="s">
        <v>469</v>
      </c>
      <c r="C39" s="774">
        <v>2</v>
      </c>
      <c r="D39" s="753">
        <v>2</v>
      </c>
      <c r="E39" s="774">
        <v>1</v>
      </c>
      <c r="F39" s="775">
        <v>2</v>
      </c>
      <c r="G39" s="775"/>
      <c r="H39" s="771">
        <v>1</v>
      </c>
      <c r="I39" s="774">
        <v>1</v>
      </c>
      <c r="J39" s="775"/>
      <c r="K39" s="775">
        <v>1</v>
      </c>
      <c r="L39" s="771">
        <v>1</v>
      </c>
      <c r="M39" s="774">
        <v>1</v>
      </c>
      <c r="N39" s="775"/>
      <c r="O39" s="775">
        <v>1</v>
      </c>
      <c r="P39" s="771">
        <v>1</v>
      </c>
      <c r="Q39" s="774">
        <v>1</v>
      </c>
      <c r="R39" s="775"/>
      <c r="S39" s="775">
        <v>1</v>
      </c>
      <c r="T39" s="770"/>
      <c r="U39" s="782"/>
      <c r="V39" s="783">
        <v>1</v>
      </c>
      <c r="W39" s="761">
        <f t="shared" ref="W39" si="10">SUM(C39:S39)</f>
        <v>16</v>
      </c>
    </row>
    <row r="40" spans="1:23" ht="15" thickBot="1">
      <c r="A40" s="461"/>
      <c r="B40" s="504" t="s">
        <v>432</v>
      </c>
      <c r="C40" s="546">
        <f t="shared" ref="C40:S40" si="11">SUM(C39:C39)</f>
        <v>2</v>
      </c>
      <c r="D40" s="547">
        <f t="shared" si="11"/>
        <v>2</v>
      </c>
      <c r="E40" s="546">
        <f t="shared" si="11"/>
        <v>1</v>
      </c>
      <c r="F40" s="505">
        <f t="shared" si="11"/>
        <v>2</v>
      </c>
      <c r="G40" s="505">
        <f t="shared" si="11"/>
        <v>0</v>
      </c>
      <c r="H40" s="769">
        <f t="shared" si="11"/>
        <v>1</v>
      </c>
      <c r="I40" s="546">
        <f t="shared" si="11"/>
        <v>1</v>
      </c>
      <c r="J40" s="505">
        <f t="shared" si="11"/>
        <v>0</v>
      </c>
      <c r="K40" s="505">
        <f t="shared" si="11"/>
        <v>1</v>
      </c>
      <c r="L40" s="769">
        <f t="shared" si="11"/>
        <v>1</v>
      </c>
      <c r="M40" s="546">
        <f t="shared" si="11"/>
        <v>1</v>
      </c>
      <c r="N40" s="505">
        <f t="shared" si="11"/>
        <v>0</v>
      </c>
      <c r="O40" s="505">
        <f t="shared" si="11"/>
        <v>1</v>
      </c>
      <c r="P40" s="769">
        <f t="shared" si="11"/>
        <v>1</v>
      </c>
      <c r="Q40" s="546">
        <f t="shared" si="11"/>
        <v>1</v>
      </c>
      <c r="R40" s="505">
        <f t="shared" si="11"/>
        <v>0</v>
      </c>
      <c r="S40" s="505">
        <f t="shared" si="11"/>
        <v>1</v>
      </c>
      <c r="T40" s="769">
        <v>0</v>
      </c>
      <c r="U40" s="772">
        <v>0</v>
      </c>
      <c r="V40" s="773">
        <f>V39</f>
        <v>1</v>
      </c>
      <c r="W40" s="763">
        <f>SUM(C40:S40)</f>
        <v>16</v>
      </c>
    </row>
    <row r="41" spans="1:23" ht="44.25" customHeight="1">
      <c r="A41" s="1104" t="str">
        <f>Echéancier!B13</f>
        <v>Action B 7 -  Formation des agents aux bonnes pratiques et à la diffusion des messages</v>
      </c>
      <c r="B41" s="491" t="s">
        <v>464</v>
      </c>
      <c r="C41" s="549"/>
      <c r="D41" s="544">
        <v>3</v>
      </c>
      <c r="E41" s="549"/>
      <c r="F41" s="187"/>
      <c r="G41" s="187"/>
      <c r="H41" s="738"/>
      <c r="I41" s="549"/>
      <c r="J41" s="187"/>
      <c r="K41" s="187"/>
      <c r="L41" s="738"/>
      <c r="M41" s="549"/>
      <c r="N41" s="187"/>
      <c r="O41" s="187"/>
      <c r="P41" s="738"/>
      <c r="Q41" s="549"/>
      <c r="R41" s="187"/>
      <c r="S41" s="187"/>
      <c r="T41" s="529"/>
      <c r="U41" s="568"/>
      <c r="V41" s="538"/>
      <c r="W41" s="761">
        <f t="shared" ref="W41:W42" si="12">SUM(C41:S41)</f>
        <v>3</v>
      </c>
    </row>
    <row r="42" spans="1:23" ht="27.75" thickBot="1">
      <c r="A42" s="1105"/>
      <c r="B42" s="491" t="s">
        <v>465</v>
      </c>
      <c r="C42" s="776"/>
      <c r="D42" s="755"/>
      <c r="E42" s="774">
        <v>2</v>
      </c>
      <c r="F42" s="775"/>
      <c r="G42" s="752">
        <v>2</v>
      </c>
      <c r="H42" s="771"/>
      <c r="I42" s="774">
        <v>2</v>
      </c>
      <c r="J42" s="775"/>
      <c r="K42" s="752">
        <v>2</v>
      </c>
      <c r="L42" s="771"/>
      <c r="M42" s="778">
        <v>2</v>
      </c>
      <c r="N42" s="779"/>
      <c r="O42" s="740">
        <v>1</v>
      </c>
      <c r="P42" s="749"/>
      <c r="Q42" s="774">
        <v>1</v>
      </c>
      <c r="R42" s="752"/>
      <c r="S42" s="752">
        <v>2</v>
      </c>
      <c r="T42" s="770"/>
      <c r="U42" s="776">
        <v>0</v>
      </c>
      <c r="V42" s="755"/>
      <c r="W42" s="761">
        <f t="shared" si="12"/>
        <v>14</v>
      </c>
    </row>
    <row r="43" spans="1:23" ht="15" thickBot="1">
      <c r="A43" s="461"/>
      <c r="B43" s="504" t="s">
        <v>433</v>
      </c>
      <c r="C43" s="777">
        <f>SUM(C41:C42)</f>
        <v>0</v>
      </c>
      <c r="D43" s="769">
        <f t="shared" ref="D43:S43" si="13">SUM(D41:D42)</f>
        <v>3</v>
      </c>
      <c r="E43" s="546">
        <f t="shared" si="13"/>
        <v>2</v>
      </c>
      <c r="F43" s="505">
        <f t="shared" si="13"/>
        <v>0</v>
      </c>
      <c r="G43" s="545">
        <f t="shared" si="13"/>
        <v>2</v>
      </c>
      <c r="H43" s="531">
        <f t="shared" si="13"/>
        <v>0</v>
      </c>
      <c r="I43" s="546">
        <f t="shared" si="13"/>
        <v>2</v>
      </c>
      <c r="J43" s="505">
        <f t="shared" si="13"/>
        <v>0</v>
      </c>
      <c r="K43" s="505">
        <f t="shared" si="13"/>
        <v>2</v>
      </c>
      <c r="L43" s="769">
        <f t="shared" si="13"/>
        <v>0</v>
      </c>
      <c r="M43" s="546">
        <f t="shared" si="13"/>
        <v>2</v>
      </c>
      <c r="N43" s="505">
        <f t="shared" si="13"/>
        <v>0</v>
      </c>
      <c r="O43" s="505">
        <f t="shared" si="13"/>
        <v>1</v>
      </c>
      <c r="P43" s="769">
        <f t="shared" si="13"/>
        <v>0</v>
      </c>
      <c r="Q43" s="546">
        <f t="shared" si="13"/>
        <v>1</v>
      </c>
      <c r="R43" s="505">
        <f t="shared" si="13"/>
        <v>0</v>
      </c>
      <c r="S43" s="505">
        <f t="shared" si="13"/>
        <v>2</v>
      </c>
      <c r="T43" s="728">
        <v>0</v>
      </c>
      <c r="U43" s="546">
        <f>U42</f>
        <v>0</v>
      </c>
      <c r="V43" s="547">
        <v>0</v>
      </c>
      <c r="W43" s="763">
        <f>SUM(C43:S43)</f>
        <v>17</v>
      </c>
    </row>
    <row r="44" spans="1:23" s="490" customFormat="1" ht="8.25" customHeight="1">
      <c r="A44" s="458"/>
      <c r="B44" s="488"/>
      <c r="C44" s="425"/>
      <c r="D44" s="425"/>
      <c r="E44" s="426"/>
      <c r="F44" s="426"/>
      <c r="G44" s="426"/>
      <c r="H44" s="426"/>
      <c r="I44" s="425"/>
      <c r="J44" s="425"/>
      <c r="K44" s="425"/>
      <c r="L44" s="425"/>
      <c r="M44" s="425"/>
      <c r="N44" s="425"/>
      <c r="O44" s="425"/>
      <c r="P44" s="425"/>
      <c r="Q44" s="425"/>
      <c r="R44" s="425"/>
      <c r="S44" s="425"/>
      <c r="T44" s="425"/>
      <c r="U44" s="425"/>
      <c r="V44" s="425"/>
      <c r="W44" s="489"/>
    </row>
    <row r="45" spans="1:23" s="490" customFormat="1" ht="18.75" customHeight="1">
      <c r="A45" s="1110" t="s">
        <v>320</v>
      </c>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row>
    <row r="46" spans="1:23" s="490" customFormat="1" ht="18.75" customHeight="1" thickBot="1">
      <c r="A46" s="874" t="s">
        <v>321</v>
      </c>
      <c r="B46" s="874"/>
      <c r="C46" s="874"/>
      <c r="D46" s="874"/>
      <c r="E46" s="874"/>
      <c r="F46" s="874"/>
      <c r="G46" s="874"/>
      <c r="H46" s="874"/>
      <c r="I46" s="874"/>
      <c r="J46" s="874"/>
      <c r="K46" s="874"/>
      <c r="L46" s="874"/>
      <c r="M46" s="874"/>
      <c r="N46" s="874"/>
      <c r="O46" s="874"/>
      <c r="P46" s="874"/>
      <c r="Q46" s="874"/>
      <c r="R46" s="874"/>
      <c r="S46" s="874"/>
      <c r="T46" s="874"/>
      <c r="U46" s="874"/>
      <c r="V46" s="874"/>
      <c r="W46" s="874"/>
    </row>
    <row r="47" spans="1:23" ht="27">
      <c r="A47" s="1104" t="str">
        <f>Echéancier!B17</f>
        <v>Action C 8 -  Compostage domestique</v>
      </c>
      <c r="B47" s="491" t="s">
        <v>466</v>
      </c>
      <c r="C47" s="568">
        <v>10</v>
      </c>
      <c r="D47" s="499">
        <v>2</v>
      </c>
      <c r="E47" s="568"/>
      <c r="F47" s="498"/>
      <c r="G47" s="498"/>
      <c r="H47" s="499"/>
      <c r="I47" s="568"/>
      <c r="J47" s="498"/>
      <c r="K47" s="498"/>
      <c r="L47" s="499"/>
      <c r="M47" s="568"/>
      <c r="N47" s="498"/>
      <c r="O47" s="498"/>
      <c r="P47" s="499"/>
      <c r="Q47" s="568"/>
      <c r="R47" s="498"/>
      <c r="S47" s="498"/>
      <c r="T47" s="499"/>
      <c r="U47" s="568"/>
      <c r="V47" s="499"/>
      <c r="W47" s="760">
        <f t="shared" ref="W47:W49" si="14">SUM(C47:S47)</f>
        <v>12</v>
      </c>
    </row>
    <row r="48" spans="1:23" ht="27">
      <c r="A48" s="1105"/>
      <c r="B48" s="501" t="s">
        <v>468</v>
      </c>
      <c r="C48" s="548">
        <v>3</v>
      </c>
      <c r="D48" s="493">
        <v>2</v>
      </c>
      <c r="E48" s="548">
        <v>2</v>
      </c>
      <c r="F48" s="492">
        <v>1</v>
      </c>
      <c r="G48" s="492">
        <v>2</v>
      </c>
      <c r="H48" s="493">
        <v>2</v>
      </c>
      <c r="I48" s="548">
        <v>1</v>
      </c>
      <c r="J48" s="492">
        <v>2</v>
      </c>
      <c r="K48" s="492">
        <v>1</v>
      </c>
      <c r="L48" s="493">
        <v>2</v>
      </c>
      <c r="M48" s="548">
        <v>1</v>
      </c>
      <c r="N48" s="492">
        <v>1</v>
      </c>
      <c r="O48" s="492">
        <v>1</v>
      </c>
      <c r="P48" s="493">
        <v>1</v>
      </c>
      <c r="Q48" s="548">
        <v>1</v>
      </c>
      <c r="R48" s="492">
        <v>1</v>
      </c>
      <c r="S48" s="492">
        <v>1</v>
      </c>
      <c r="T48" s="493"/>
      <c r="U48" s="548"/>
      <c r="V48" s="493">
        <v>1</v>
      </c>
      <c r="W48" s="761">
        <f t="shared" si="14"/>
        <v>25</v>
      </c>
    </row>
    <row r="49" spans="1:23" ht="14.25" thickBot="1">
      <c r="A49" s="1105"/>
      <c r="B49" s="501" t="s">
        <v>467</v>
      </c>
      <c r="C49" s="776"/>
      <c r="D49" s="754">
        <v>1</v>
      </c>
      <c r="E49" s="776"/>
      <c r="F49" s="752">
        <v>1</v>
      </c>
      <c r="G49" s="752"/>
      <c r="H49" s="754">
        <v>1</v>
      </c>
      <c r="I49" s="776"/>
      <c r="J49" s="752">
        <v>1</v>
      </c>
      <c r="K49" s="752"/>
      <c r="L49" s="754"/>
      <c r="M49" s="776"/>
      <c r="N49" s="752">
        <v>1</v>
      </c>
      <c r="O49" s="752"/>
      <c r="P49" s="754"/>
      <c r="Q49" s="776"/>
      <c r="R49" s="752">
        <v>1</v>
      </c>
      <c r="S49" s="752"/>
      <c r="T49" s="754"/>
      <c r="U49" s="739"/>
      <c r="V49" s="500">
        <v>1</v>
      </c>
      <c r="W49" s="761">
        <f t="shared" si="14"/>
        <v>6</v>
      </c>
    </row>
    <row r="50" spans="1:23" ht="15" thickBot="1">
      <c r="A50" s="462"/>
      <c r="B50" s="506" t="s">
        <v>434</v>
      </c>
      <c r="C50" s="551">
        <f t="shared" ref="C50:S50" si="15">SUM(C47:C49)</f>
        <v>13</v>
      </c>
      <c r="D50" s="550">
        <f t="shared" si="15"/>
        <v>5</v>
      </c>
      <c r="E50" s="551">
        <f t="shared" si="15"/>
        <v>2</v>
      </c>
      <c r="F50" s="507">
        <f t="shared" si="15"/>
        <v>2</v>
      </c>
      <c r="G50" s="507">
        <f t="shared" si="15"/>
        <v>2</v>
      </c>
      <c r="H50" s="550">
        <f t="shared" si="15"/>
        <v>3</v>
      </c>
      <c r="I50" s="551">
        <f t="shared" si="15"/>
        <v>1</v>
      </c>
      <c r="J50" s="507">
        <f t="shared" si="15"/>
        <v>3</v>
      </c>
      <c r="K50" s="507">
        <f t="shared" si="15"/>
        <v>1</v>
      </c>
      <c r="L50" s="550">
        <f t="shared" si="15"/>
        <v>2</v>
      </c>
      <c r="M50" s="551">
        <f t="shared" si="15"/>
        <v>1</v>
      </c>
      <c r="N50" s="507">
        <f t="shared" si="15"/>
        <v>2</v>
      </c>
      <c r="O50" s="507">
        <f t="shared" si="15"/>
        <v>1</v>
      </c>
      <c r="P50" s="550">
        <f t="shared" si="15"/>
        <v>1</v>
      </c>
      <c r="Q50" s="551">
        <f t="shared" si="15"/>
        <v>1</v>
      </c>
      <c r="R50" s="507">
        <f t="shared" si="15"/>
        <v>2</v>
      </c>
      <c r="S50" s="507">
        <f t="shared" si="15"/>
        <v>1</v>
      </c>
      <c r="T50" s="550">
        <v>0</v>
      </c>
      <c r="U50" s="784">
        <v>0</v>
      </c>
      <c r="V50" s="788">
        <f>SUM(V48:V49)</f>
        <v>2</v>
      </c>
      <c r="W50" s="763">
        <f>SUM(C50:S50)</f>
        <v>43</v>
      </c>
    </row>
    <row r="51" spans="1:23" ht="27">
      <c r="A51" s="1104" t="str">
        <f>Echéancier!B18</f>
        <v>Action C 9 -  Compostage des gros producteurs</v>
      </c>
      <c r="B51" s="491" t="s">
        <v>471</v>
      </c>
      <c r="C51" s="549"/>
      <c r="D51" s="502"/>
      <c r="E51" s="549"/>
      <c r="F51" s="187"/>
      <c r="G51" s="187">
        <v>2</v>
      </c>
      <c r="H51" s="502"/>
      <c r="I51" s="549"/>
      <c r="J51" s="187"/>
      <c r="K51" s="187"/>
      <c r="L51" s="502">
        <v>2</v>
      </c>
      <c r="M51" s="549"/>
      <c r="N51" s="187"/>
      <c r="O51" s="187"/>
      <c r="P51" s="502">
        <v>2</v>
      </c>
      <c r="Q51" s="549"/>
      <c r="R51" s="187"/>
      <c r="S51" s="187"/>
      <c r="T51" s="502"/>
      <c r="U51" s="568"/>
      <c r="V51" s="499"/>
      <c r="W51" s="761">
        <f t="shared" ref="W51:W52" si="16">SUM(C51:S51)</f>
        <v>6</v>
      </c>
    </row>
    <row r="52" spans="1:23" ht="27.75" thickBot="1">
      <c r="A52" s="1105"/>
      <c r="B52" s="501" t="s">
        <v>470</v>
      </c>
      <c r="C52" s="776"/>
      <c r="D52" s="754"/>
      <c r="E52" s="776"/>
      <c r="F52" s="752"/>
      <c r="G52" s="752"/>
      <c r="H52" s="754"/>
      <c r="I52" s="776"/>
      <c r="J52" s="752">
        <v>6</v>
      </c>
      <c r="K52" s="752"/>
      <c r="L52" s="754"/>
      <c r="M52" s="776"/>
      <c r="N52" s="752">
        <v>3</v>
      </c>
      <c r="O52" s="752"/>
      <c r="P52" s="754"/>
      <c r="Q52" s="776"/>
      <c r="R52" s="752">
        <v>3</v>
      </c>
      <c r="S52" s="752"/>
      <c r="T52" s="754"/>
      <c r="U52" s="739">
        <v>1</v>
      </c>
      <c r="V52" s="500"/>
      <c r="W52" s="762">
        <f t="shared" si="16"/>
        <v>12</v>
      </c>
    </row>
    <row r="53" spans="1:23" ht="15" thickBot="1">
      <c r="A53" s="509"/>
      <c r="B53" s="510" t="s">
        <v>435</v>
      </c>
      <c r="C53" s="551">
        <f t="shared" ref="C53:S53" si="17">SUM(C51:C52)</f>
        <v>0</v>
      </c>
      <c r="D53" s="550">
        <f t="shared" si="17"/>
        <v>0</v>
      </c>
      <c r="E53" s="551">
        <f t="shared" si="17"/>
        <v>0</v>
      </c>
      <c r="F53" s="507">
        <f t="shared" si="17"/>
        <v>0</v>
      </c>
      <c r="G53" s="507">
        <f t="shared" si="17"/>
        <v>2</v>
      </c>
      <c r="H53" s="550">
        <f t="shared" si="17"/>
        <v>0</v>
      </c>
      <c r="I53" s="551">
        <f t="shared" si="17"/>
        <v>0</v>
      </c>
      <c r="J53" s="507">
        <f t="shared" si="17"/>
        <v>6</v>
      </c>
      <c r="K53" s="507">
        <f t="shared" si="17"/>
        <v>0</v>
      </c>
      <c r="L53" s="550">
        <f t="shared" si="17"/>
        <v>2</v>
      </c>
      <c r="M53" s="551">
        <f t="shared" si="17"/>
        <v>0</v>
      </c>
      <c r="N53" s="507">
        <f t="shared" si="17"/>
        <v>3</v>
      </c>
      <c r="O53" s="507">
        <f t="shared" si="17"/>
        <v>0</v>
      </c>
      <c r="P53" s="550">
        <f t="shared" si="17"/>
        <v>2</v>
      </c>
      <c r="Q53" s="551">
        <f t="shared" si="17"/>
        <v>0</v>
      </c>
      <c r="R53" s="507">
        <f t="shared" si="17"/>
        <v>3</v>
      </c>
      <c r="S53" s="507">
        <f t="shared" si="17"/>
        <v>0</v>
      </c>
      <c r="T53" s="550">
        <v>0</v>
      </c>
      <c r="U53" s="551">
        <f>U52</f>
        <v>1</v>
      </c>
      <c r="V53" s="552">
        <v>0</v>
      </c>
      <c r="W53" s="496">
        <f>SUM(C53:S53)</f>
        <v>18</v>
      </c>
    </row>
    <row r="54" spans="1:23" ht="6" customHeight="1">
      <c r="C54" s="511"/>
      <c r="D54" s="511"/>
      <c r="E54" s="511"/>
      <c r="F54" s="511"/>
      <c r="G54" s="511"/>
      <c r="H54" s="511"/>
      <c r="I54" s="511"/>
      <c r="J54" s="511"/>
      <c r="K54" s="511"/>
      <c r="L54" s="511"/>
      <c r="M54" s="511"/>
      <c r="N54" s="511"/>
      <c r="O54" s="511"/>
      <c r="P54" s="511"/>
      <c r="Q54" s="511"/>
      <c r="R54" s="511"/>
      <c r="S54" s="511"/>
      <c r="T54" s="511"/>
      <c r="U54" s="511"/>
      <c r="V54" s="511"/>
      <c r="W54" s="511"/>
    </row>
    <row r="55" spans="1:23" s="490" customFormat="1" ht="18.75" customHeight="1" thickBot="1">
      <c r="A55" s="875" t="str">
        <f>Echéancier!A20</f>
        <v>C-2- Autres actions : opération sacs de caisse, stop-pub, gaspillage alimentaire,…</v>
      </c>
      <c r="B55" s="875"/>
      <c r="C55" s="875"/>
      <c r="D55" s="875"/>
      <c r="E55" s="875"/>
      <c r="F55" s="875"/>
      <c r="G55" s="875"/>
      <c r="H55" s="875"/>
      <c r="I55" s="875"/>
      <c r="J55" s="875"/>
      <c r="K55" s="875"/>
      <c r="L55" s="875"/>
      <c r="M55" s="875"/>
      <c r="N55" s="875"/>
      <c r="O55" s="875"/>
      <c r="P55" s="875"/>
      <c r="Q55" s="875"/>
      <c r="R55" s="875"/>
      <c r="S55" s="875"/>
      <c r="T55" s="875"/>
      <c r="U55" s="875"/>
      <c r="V55" s="875"/>
      <c r="W55" s="875"/>
    </row>
    <row r="56" spans="1:23">
      <c r="A56" s="1104" t="str">
        <f>Echéancier!B21</f>
        <v>Action C 10 -  Lutte contre le gaspillage alimentaire</v>
      </c>
      <c r="B56" s="491" t="s">
        <v>472</v>
      </c>
      <c r="C56" s="568">
        <v>2</v>
      </c>
      <c r="D56" s="499"/>
      <c r="E56" s="568"/>
      <c r="F56" s="498"/>
      <c r="G56" s="498"/>
      <c r="H56" s="538"/>
      <c r="I56" s="568"/>
      <c r="J56" s="498"/>
      <c r="K56" s="498"/>
      <c r="L56" s="499"/>
      <c r="M56" s="568"/>
      <c r="N56" s="498"/>
      <c r="O56" s="498"/>
      <c r="P56" s="499"/>
      <c r="Q56" s="568"/>
      <c r="R56" s="498"/>
      <c r="S56" s="498"/>
      <c r="T56" s="538"/>
      <c r="U56" s="568"/>
      <c r="V56" s="734"/>
      <c r="W56" s="760">
        <f t="shared" ref="W56:W58" si="18">SUM(C56:S56)</f>
        <v>2</v>
      </c>
    </row>
    <row r="57" spans="1:23" ht="27">
      <c r="A57" s="1105"/>
      <c r="B57" s="501" t="s">
        <v>473</v>
      </c>
      <c r="C57" s="548"/>
      <c r="D57" s="493"/>
      <c r="E57" s="548"/>
      <c r="F57" s="492">
        <v>2</v>
      </c>
      <c r="G57" s="492">
        <v>2</v>
      </c>
      <c r="H57" s="539"/>
      <c r="I57" s="548"/>
      <c r="J57" s="492">
        <v>1</v>
      </c>
      <c r="K57" s="492"/>
      <c r="L57" s="493"/>
      <c r="M57" s="548"/>
      <c r="N57" s="492">
        <v>1</v>
      </c>
      <c r="O57" s="492"/>
      <c r="P57" s="493"/>
      <c r="Q57" s="548"/>
      <c r="R57" s="492">
        <v>1</v>
      </c>
      <c r="S57" s="492"/>
      <c r="T57" s="539"/>
      <c r="U57" s="549"/>
      <c r="V57" s="738"/>
      <c r="W57" s="761">
        <f t="shared" si="18"/>
        <v>7</v>
      </c>
    </row>
    <row r="58" spans="1:23" ht="27.75" thickBot="1">
      <c r="A58" s="1105"/>
      <c r="B58" s="501" t="s">
        <v>474</v>
      </c>
      <c r="C58" s="776"/>
      <c r="D58" s="754"/>
      <c r="E58" s="776"/>
      <c r="F58" s="752"/>
      <c r="G58" s="752">
        <v>1</v>
      </c>
      <c r="H58" s="755">
        <v>1</v>
      </c>
      <c r="I58" s="776">
        <v>2</v>
      </c>
      <c r="J58" s="752"/>
      <c r="K58" s="752">
        <v>1</v>
      </c>
      <c r="L58" s="754">
        <v>1</v>
      </c>
      <c r="M58" s="776">
        <v>2</v>
      </c>
      <c r="N58" s="752"/>
      <c r="O58" s="752">
        <v>1</v>
      </c>
      <c r="P58" s="754">
        <v>1</v>
      </c>
      <c r="Q58" s="776">
        <v>2</v>
      </c>
      <c r="R58" s="752"/>
      <c r="S58" s="752">
        <v>1</v>
      </c>
      <c r="T58" s="755"/>
      <c r="U58" s="778"/>
      <c r="V58" s="738">
        <v>1</v>
      </c>
      <c r="W58" s="761">
        <f t="shared" si="18"/>
        <v>13</v>
      </c>
    </row>
    <row r="59" spans="1:23" ht="15" thickBot="1">
      <c r="A59" s="463"/>
      <c r="B59" s="512" t="s">
        <v>436</v>
      </c>
      <c r="C59" s="554">
        <f t="shared" ref="C59:S59" si="19">SUM(C56:C58)</f>
        <v>2</v>
      </c>
      <c r="D59" s="553">
        <f t="shared" si="19"/>
        <v>0</v>
      </c>
      <c r="E59" s="554">
        <f t="shared" si="19"/>
        <v>0</v>
      </c>
      <c r="F59" s="513">
        <f t="shared" si="19"/>
        <v>2</v>
      </c>
      <c r="G59" s="513">
        <f t="shared" si="19"/>
        <v>3</v>
      </c>
      <c r="H59" s="555">
        <f t="shared" si="19"/>
        <v>1</v>
      </c>
      <c r="I59" s="554">
        <f t="shared" si="19"/>
        <v>2</v>
      </c>
      <c r="J59" s="513">
        <f t="shared" si="19"/>
        <v>1</v>
      </c>
      <c r="K59" s="555">
        <f t="shared" si="19"/>
        <v>1</v>
      </c>
      <c r="L59" s="729">
        <f t="shared" si="19"/>
        <v>1</v>
      </c>
      <c r="M59" s="554">
        <f t="shared" si="19"/>
        <v>2</v>
      </c>
      <c r="N59" s="513">
        <f t="shared" si="19"/>
        <v>1</v>
      </c>
      <c r="O59" s="513">
        <f t="shared" si="19"/>
        <v>1</v>
      </c>
      <c r="P59" s="553">
        <f t="shared" si="19"/>
        <v>1</v>
      </c>
      <c r="Q59" s="554">
        <f t="shared" si="19"/>
        <v>2</v>
      </c>
      <c r="R59" s="513">
        <f t="shared" si="19"/>
        <v>1</v>
      </c>
      <c r="S59" s="513">
        <f t="shared" si="19"/>
        <v>1</v>
      </c>
      <c r="T59" s="555">
        <v>0</v>
      </c>
      <c r="U59" s="786">
        <v>0</v>
      </c>
      <c r="V59" s="785">
        <f>V58</f>
        <v>1</v>
      </c>
      <c r="W59" s="763">
        <f>SUM(C59:S59)</f>
        <v>22</v>
      </c>
    </row>
    <row r="60" spans="1:23">
      <c r="A60" s="1104" t="str">
        <f>Echéancier!B22</f>
        <v>Action C 11 -  Stop-Pub</v>
      </c>
      <c r="B60" s="491" t="s">
        <v>475</v>
      </c>
      <c r="C60" s="549"/>
      <c r="D60" s="502"/>
      <c r="E60" s="549"/>
      <c r="F60" s="187"/>
      <c r="G60" s="187">
        <v>3</v>
      </c>
      <c r="H60" s="544"/>
      <c r="I60" s="549"/>
      <c r="J60" s="187"/>
      <c r="K60" s="187"/>
      <c r="L60" s="502"/>
      <c r="M60" s="549"/>
      <c r="N60" s="187"/>
      <c r="O60" s="187"/>
      <c r="P60" s="502"/>
      <c r="Q60" s="549"/>
      <c r="R60" s="187"/>
      <c r="S60" s="187"/>
      <c r="T60" s="544"/>
      <c r="U60" s="568"/>
      <c r="V60" s="734"/>
      <c r="W60" s="761">
        <f t="shared" ref="W60:W62" si="20">SUM(C60:S60)</f>
        <v>3</v>
      </c>
    </row>
    <row r="61" spans="1:23">
      <c r="A61" s="1105"/>
      <c r="B61" s="501" t="s">
        <v>476</v>
      </c>
      <c r="C61" s="548"/>
      <c r="D61" s="493"/>
      <c r="E61" s="548"/>
      <c r="F61" s="492"/>
      <c r="G61" s="492"/>
      <c r="H61" s="539">
        <v>2</v>
      </c>
      <c r="I61" s="548"/>
      <c r="J61" s="492">
        <v>1</v>
      </c>
      <c r="K61" s="492"/>
      <c r="L61" s="493"/>
      <c r="M61" s="548">
        <v>1</v>
      </c>
      <c r="N61" s="492"/>
      <c r="O61" s="492"/>
      <c r="P61" s="493"/>
      <c r="Q61" s="548"/>
      <c r="R61" s="492"/>
      <c r="S61" s="492"/>
      <c r="T61" s="539"/>
      <c r="U61" s="549"/>
      <c r="V61" s="738"/>
      <c r="W61" s="761">
        <f t="shared" si="20"/>
        <v>4</v>
      </c>
    </row>
    <row r="62" spans="1:23" ht="14.25" thickBot="1">
      <c r="A62" s="1105"/>
      <c r="B62" s="501" t="s">
        <v>284</v>
      </c>
      <c r="C62" s="776"/>
      <c r="D62" s="754"/>
      <c r="E62" s="776"/>
      <c r="F62" s="752"/>
      <c r="G62" s="752"/>
      <c r="H62" s="755">
        <v>1</v>
      </c>
      <c r="I62" s="776"/>
      <c r="J62" s="752">
        <v>1</v>
      </c>
      <c r="K62" s="752"/>
      <c r="L62" s="754"/>
      <c r="M62" s="776">
        <v>1</v>
      </c>
      <c r="N62" s="752"/>
      <c r="O62" s="752"/>
      <c r="P62" s="754"/>
      <c r="Q62" s="776"/>
      <c r="R62" s="752"/>
      <c r="S62" s="752"/>
      <c r="T62" s="755"/>
      <c r="U62" s="778">
        <v>0</v>
      </c>
      <c r="V62" s="738"/>
      <c r="W62" s="761">
        <f t="shared" si="20"/>
        <v>3</v>
      </c>
    </row>
    <row r="63" spans="1:23" ht="15" thickBot="1">
      <c r="A63" s="514"/>
      <c r="B63" s="515" t="s">
        <v>437</v>
      </c>
      <c r="C63" s="554">
        <f t="shared" ref="C63:S63" si="21">SUM(C60:C62)</f>
        <v>0</v>
      </c>
      <c r="D63" s="553">
        <f t="shared" si="21"/>
        <v>0</v>
      </c>
      <c r="E63" s="554">
        <f t="shared" si="21"/>
        <v>0</v>
      </c>
      <c r="F63" s="513">
        <f t="shared" si="21"/>
        <v>0</v>
      </c>
      <c r="G63" s="513">
        <f t="shared" si="21"/>
        <v>3</v>
      </c>
      <c r="H63" s="555">
        <f t="shared" si="21"/>
        <v>3</v>
      </c>
      <c r="I63" s="554">
        <f t="shared" si="21"/>
        <v>0</v>
      </c>
      <c r="J63" s="513">
        <f t="shared" si="21"/>
        <v>2</v>
      </c>
      <c r="K63" s="513">
        <f t="shared" si="21"/>
        <v>0</v>
      </c>
      <c r="L63" s="553">
        <f t="shared" si="21"/>
        <v>0</v>
      </c>
      <c r="M63" s="554">
        <f t="shared" si="21"/>
        <v>2</v>
      </c>
      <c r="N63" s="513">
        <f t="shared" si="21"/>
        <v>0</v>
      </c>
      <c r="O63" s="513">
        <f t="shared" si="21"/>
        <v>0</v>
      </c>
      <c r="P63" s="553">
        <f t="shared" si="21"/>
        <v>0</v>
      </c>
      <c r="Q63" s="554">
        <f t="shared" si="21"/>
        <v>0</v>
      </c>
      <c r="R63" s="513">
        <f t="shared" si="21"/>
        <v>0</v>
      </c>
      <c r="S63" s="513">
        <f t="shared" si="21"/>
        <v>0</v>
      </c>
      <c r="T63" s="555">
        <v>0</v>
      </c>
      <c r="U63" s="554">
        <f>U62</f>
        <v>0</v>
      </c>
      <c r="V63" s="785">
        <v>0</v>
      </c>
      <c r="W63" s="763">
        <f>SUM(C63:S63)</f>
        <v>10</v>
      </c>
    </row>
    <row r="65" spans="1:23" s="490" customFormat="1" ht="18.75" customHeight="1">
      <c r="A65" s="1108" t="str">
        <f>Echéancier!A24</f>
        <v>D- Actions d'évitement de la production de déchets</v>
      </c>
      <c r="B65" s="1108"/>
      <c r="C65" s="1108"/>
      <c r="D65" s="1108"/>
      <c r="E65" s="1108"/>
      <c r="F65" s="1108"/>
      <c r="G65" s="1108"/>
      <c r="H65" s="1108"/>
      <c r="I65" s="1108"/>
      <c r="J65" s="1108"/>
      <c r="K65" s="1108"/>
      <c r="L65" s="1108"/>
      <c r="M65" s="1108"/>
      <c r="N65" s="1108"/>
      <c r="O65" s="1108"/>
      <c r="P65" s="1108"/>
      <c r="Q65" s="1108"/>
      <c r="R65" s="1108"/>
      <c r="S65" s="1108"/>
      <c r="T65" s="1108"/>
      <c r="U65" s="1108"/>
      <c r="V65" s="1108"/>
      <c r="W65" s="1108"/>
    </row>
    <row r="66" spans="1:23" s="490" customFormat="1" ht="18.75" customHeight="1" thickBot="1">
      <c r="A66" s="870" t="str">
        <f>Echéancier!A25</f>
        <v>D-1- Réparation, réemploi</v>
      </c>
      <c r="B66" s="870"/>
      <c r="C66" s="870"/>
      <c r="D66" s="870"/>
      <c r="E66" s="870"/>
      <c r="F66" s="870"/>
      <c r="G66" s="870"/>
      <c r="H66" s="870"/>
      <c r="I66" s="870"/>
      <c r="J66" s="870"/>
      <c r="K66" s="870"/>
      <c r="L66" s="870"/>
      <c r="M66" s="870"/>
      <c r="N66" s="870"/>
      <c r="O66" s="870"/>
      <c r="P66" s="870"/>
      <c r="Q66" s="870"/>
      <c r="R66" s="870"/>
      <c r="S66" s="870"/>
      <c r="T66" s="870"/>
      <c r="U66" s="870"/>
      <c r="V66" s="870"/>
      <c r="W66" s="870"/>
    </row>
    <row r="67" spans="1:23" ht="27">
      <c r="A67" s="1104" t="str">
        <f>Echéancier!B26</f>
        <v>Action D 12- Réemploi, réparation</v>
      </c>
      <c r="B67" s="491" t="s">
        <v>477</v>
      </c>
      <c r="C67" s="568"/>
      <c r="D67" s="538"/>
      <c r="E67" s="568"/>
      <c r="F67" s="498"/>
      <c r="G67" s="498"/>
      <c r="H67" s="538">
        <v>2</v>
      </c>
      <c r="I67" s="568"/>
      <c r="J67" s="498"/>
      <c r="K67" s="498"/>
      <c r="L67" s="499"/>
      <c r="M67" s="568"/>
      <c r="N67" s="498"/>
      <c r="O67" s="498"/>
      <c r="P67" s="538"/>
      <c r="Q67" s="568"/>
      <c r="R67" s="498"/>
      <c r="S67" s="498"/>
      <c r="T67" s="734"/>
      <c r="U67" s="568"/>
      <c r="V67" s="734"/>
      <c r="W67" s="760">
        <f t="shared" ref="W67:W70" si="22">SUM(C67:S67)</f>
        <v>2</v>
      </c>
    </row>
    <row r="68" spans="1:23">
      <c r="A68" s="1105"/>
      <c r="B68" s="501" t="s">
        <v>478</v>
      </c>
      <c r="C68" s="548"/>
      <c r="D68" s="539"/>
      <c r="E68" s="548"/>
      <c r="F68" s="492"/>
      <c r="G68" s="492"/>
      <c r="H68" s="539">
        <v>2</v>
      </c>
      <c r="I68" s="548"/>
      <c r="J68" s="492">
        <v>2</v>
      </c>
      <c r="K68" s="492"/>
      <c r="L68" s="493"/>
      <c r="M68" s="548"/>
      <c r="N68" s="492"/>
      <c r="O68" s="492"/>
      <c r="P68" s="539"/>
      <c r="Q68" s="548"/>
      <c r="R68" s="492"/>
      <c r="S68" s="492"/>
      <c r="T68" s="738"/>
      <c r="U68" s="549"/>
      <c r="V68" s="738"/>
      <c r="W68" s="761">
        <f t="shared" si="22"/>
        <v>4</v>
      </c>
    </row>
    <row r="69" spans="1:23">
      <c r="A69" s="1105"/>
      <c r="B69" s="501" t="s">
        <v>479</v>
      </c>
      <c r="C69" s="548"/>
      <c r="D69" s="539"/>
      <c r="E69" s="548"/>
      <c r="F69" s="492"/>
      <c r="G69" s="492"/>
      <c r="H69" s="539">
        <v>2</v>
      </c>
      <c r="I69" s="548"/>
      <c r="J69" s="492">
        <v>1</v>
      </c>
      <c r="K69" s="492"/>
      <c r="L69" s="493"/>
      <c r="M69" s="548"/>
      <c r="N69" s="492"/>
      <c r="O69" s="492">
        <v>1</v>
      </c>
      <c r="P69" s="539"/>
      <c r="Q69" s="548">
        <v>1</v>
      </c>
      <c r="R69" s="492"/>
      <c r="S69" s="492"/>
      <c r="T69" s="738"/>
      <c r="U69" s="549"/>
      <c r="V69" s="738"/>
      <c r="W69" s="761">
        <f t="shared" si="22"/>
        <v>5</v>
      </c>
    </row>
    <row r="70" spans="1:23" ht="14.25" thickBot="1">
      <c r="A70" s="1105"/>
      <c r="B70" s="501" t="s">
        <v>480</v>
      </c>
      <c r="C70" s="776"/>
      <c r="D70" s="755"/>
      <c r="E70" s="776"/>
      <c r="F70" s="752"/>
      <c r="G70" s="752"/>
      <c r="H70" s="755"/>
      <c r="I70" s="739"/>
      <c r="J70" s="740">
        <v>1</v>
      </c>
      <c r="K70" s="740"/>
      <c r="L70" s="500"/>
      <c r="M70" s="776">
        <v>2</v>
      </c>
      <c r="N70" s="752"/>
      <c r="O70" s="752">
        <v>2</v>
      </c>
      <c r="P70" s="755"/>
      <c r="Q70" s="776">
        <v>2</v>
      </c>
      <c r="R70" s="752"/>
      <c r="S70" s="752">
        <v>1</v>
      </c>
      <c r="T70" s="771"/>
      <c r="U70" s="778">
        <v>1</v>
      </c>
      <c r="V70" s="749"/>
      <c r="W70" s="761">
        <f t="shared" si="22"/>
        <v>8</v>
      </c>
    </row>
    <row r="71" spans="1:23" ht="15" thickBot="1">
      <c r="A71" s="464"/>
      <c r="B71" s="516" t="s">
        <v>438</v>
      </c>
      <c r="C71" s="557">
        <f t="shared" ref="C71:S71" si="23">SUM(C67:C70)</f>
        <v>0</v>
      </c>
      <c r="D71" s="558">
        <f t="shared" si="23"/>
        <v>0</v>
      </c>
      <c r="E71" s="557">
        <f t="shared" si="23"/>
        <v>0</v>
      </c>
      <c r="F71" s="517">
        <f t="shared" si="23"/>
        <v>0</v>
      </c>
      <c r="G71" s="517">
        <f t="shared" si="23"/>
        <v>0</v>
      </c>
      <c r="H71" s="558">
        <f t="shared" si="23"/>
        <v>6</v>
      </c>
      <c r="I71" s="557">
        <f t="shared" si="23"/>
        <v>0</v>
      </c>
      <c r="J71" s="517">
        <f t="shared" si="23"/>
        <v>4</v>
      </c>
      <c r="K71" s="517">
        <f t="shared" si="23"/>
        <v>0</v>
      </c>
      <c r="L71" s="556">
        <f t="shared" si="23"/>
        <v>0</v>
      </c>
      <c r="M71" s="557">
        <f t="shared" si="23"/>
        <v>2</v>
      </c>
      <c r="N71" s="517">
        <f t="shared" si="23"/>
        <v>0</v>
      </c>
      <c r="O71" s="517">
        <f t="shared" si="23"/>
        <v>3</v>
      </c>
      <c r="P71" s="558">
        <f t="shared" si="23"/>
        <v>0</v>
      </c>
      <c r="Q71" s="557">
        <f t="shared" si="23"/>
        <v>3</v>
      </c>
      <c r="R71" s="517">
        <f t="shared" si="23"/>
        <v>0</v>
      </c>
      <c r="S71" s="517">
        <f t="shared" si="23"/>
        <v>1</v>
      </c>
      <c r="T71" s="787">
        <v>0</v>
      </c>
      <c r="U71" s="557">
        <f>U70</f>
        <v>1</v>
      </c>
      <c r="V71" s="787">
        <v>0</v>
      </c>
      <c r="W71" s="763">
        <f>SUM(C71:S71)</f>
        <v>19</v>
      </c>
    </row>
    <row r="73" spans="1:23" s="490" customFormat="1" ht="18.75" customHeight="1">
      <c r="A73" s="868" t="str">
        <f>Echéancier!A28</f>
        <v>D-2- Autres actions d'évitement : promotion de l'eau du robinet…</v>
      </c>
      <c r="B73" s="868"/>
      <c r="C73" s="868"/>
      <c r="D73" s="868"/>
      <c r="E73" s="868"/>
      <c r="F73" s="868"/>
      <c r="G73" s="868"/>
      <c r="H73" s="868"/>
      <c r="I73" s="868"/>
      <c r="J73" s="868"/>
      <c r="K73" s="868"/>
      <c r="L73" s="868"/>
      <c r="M73" s="868"/>
      <c r="N73" s="868"/>
      <c r="O73" s="868"/>
      <c r="P73" s="868"/>
      <c r="Q73" s="868"/>
      <c r="R73" s="868"/>
      <c r="S73" s="868"/>
      <c r="T73" s="868"/>
      <c r="U73" s="868"/>
      <c r="V73" s="868"/>
      <c r="W73" s="868"/>
    </row>
    <row r="75" spans="1:23" s="490" customFormat="1" ht="18.75" customHeight="1">
      <c r="A75" s="1109" t="str">
        <f>Echéancier!A30</f>
        <v>E- Actions de prévention des déchets des entreprises et actions de prévention des déchets dangereux</v>
      </c>
      <c r="B75" s="1109"/>
      <c r="C75" s="1109"/>
      <c r="D75" s="1109"/>
      <c r="E75" s="1109"/>
      <c r="F75" s="1109"/>
      <c r="G75" s="1109"/>
      <c r="H75" s="1109"/>
      <c r="I75" s="1109"/>
      <c r="J75" s="1109"/>
      <c r="K75" s="1109"/>
      <c r="L75" s="1109"/>
      <c r="M75" s="1109"/>
      <c r="N75" s="1109"/>
      <c r="O75" s="1109"/>
      <c r="P75" s="1109"/>
      <c r="Q75" s="1109"/>
      <c r="R75" s="1109"/>
      <c r="S75" s="1109"/>
      <c r="T75" s="1109"/>
      <c r="U75" s="1109"/>
      <c r="V75" s="1109"/>
      <c r="W75" s="1109"/>
    </row>
    <row r="76" spans="1:23" s="490" customFormat="1" ht="18.75" customHeight="1" thickBot="1">
      <c r="A76" s="865" t="str">
        <f>Echéancier!A31</f>
        <v>E-1- Déchets des entreprises</v>
      </c>
      <c r="B76" s="865"/>
      <c r="C76" s="865"/>
      <c r="D76" s="865"/>
      <c r="E76" s="865"/>
      <c r="F76" s="865"/>
      <c r="G76" s="865"/>
      <c r="H76" s="865"/>
      <c r="I76" s="865"/>
      <c r="J76" s="865"/>
      <c r="K76" s="865"/>
      <c r="L76" s="865"/>
      <c r="M76" s="865"/>
      <c r="N76" s="865"/>
      <c r="O76" s="865"/>
      <c r="P76" s="865"/>
      <c r="Q76" s="865"/>
      <c r="R76" s="865"/>
      <c r="S76" s="865"/>
      <c r="T76" s="865"/>
      <c r="U76" s="865"/>
      <c r="V76" s="865"/>
      <c r="W76" s="865"/>
    </row>
    <row r="77" spans="1:23">
      <c r="A77" s="1104" t="str">
        <f>Echéancier!B32</f>
        <v>Action E 13 -  Organiser le "manjé kochon"</v>
      </c>
      <c r="B77" s="491" t="s">
        <v>481</v>
      </c>
      <c r="C77" s="568"/>
      <c r="D77" s="499"/>
      <c r="E77" s="568"/>
      <c r="F77" s="498"/>
      <c r="G77" s="498"/>
      <c r="H77" s="499"/>
      <c r="I77" s="568"/>
      <c r="J77" s="498"/>
      <c r="K77" s="498">
        <v>3</v>
      </c>
      <c r="L77" s="499">
        <v>1</v>
      </c>
      <c r="M77" s="568"/>
      <c r="N77" s="498"/>
      <c r="O77" s="498"/>
      <c r="P77" s="499"/>
      <c r="Q77" s="568"/>
      <c r="R77" s="498"/>
      <c r="S77" s="498"/>
      <c r="T77" s="538"/>
      <c r="U77" s="568"/>
      <c r="V77" s="734"/>
      <c r="W77" s="760">
        <f t="shared" ref="W77:W79" si="24">SUM(C77:S77)</f>
        <v>4</v>
      </c>
    </row>
    <row r="78" spans="1:23" ht="27">
      <c r="A78" s="1105"/>
      <c r="B78" s="501" t="s">
        <v>482</v>
      </c>
      <c r="C78" s="548"/>
      <c r="D78" s="493"/>
      <c r="E78" s="548"/>
      <c r="F78" s="492"/>
      <c r="G78" s="492"/>
      <c r="H78" s="493"/>
      <c r="I78" s="548"/>
      <c r="J78" s="492"/>
      <c r="K78" s="492"/>
      <c r="L78" s="493">
        <v>2</v>
      </c>
      <c r="M78" s="548"/>
      <c r="N78" s="492">
        <v>1</v>
      </c>
      <c r="O78" s="492"/>
      <c r="P78" s="493">
        <v>2</v>
      </c>
      <c r="Q78" s="548"/>
      <c r="R78" s="492">
        <v>1</v>
      </c>
      <c r="S78" s="492"/>
      <c r="T78" s="539"/>
      <c r="U78" s="549"/>
      <c r="V78" s="738"/>
      <c r="W78" s="761">
        <f t="shared" si="24"/>
        <v>6</v>
      </c>
    </row>
    <row r="79" spans="1:23" ht="14.25" thickBot="1">
      <c r="A79" s="1105"/>
      <c r="B79" s="501" t="s">
        <v>483</v>
      </c>
      <c r="C79" s="776"/>
      <c r="D79" s="754"/>
      <c r="E79" s="776"/>
      <c r="F79" s="752"/>
      <c r="G79" s="752"/>
      <c r="H79" s="754"/>
      <c r="I79" s="776"/>
      <c r="J79" s="752"/>
      <c r="K79" s="752"/>
      <c r="L79" s="754"/>
      <c r="M79" s="776"/>
      <c r="N79" s="752">
        <v>1</v>
      </c>
      <c r="O79" s="752"/>
      <c r="P79" s="754">
        <v>1</v>
      </c>
      <c r="Q79" s="739"/>
      <c r="R79" s="740">
        <v>2</v>
      </c>
      <c r="S79" s="740"/>
      <c r="T79" s="542"/>
      <c r="U79" s="778"/>
      <c r="V79" s="738">
        <v>1</v>
      </c>
      <c r="W79" s="761">
        <f t="shared" si="24"/>
        <v>4</v>
      </c>
    </row>
    <row r="80" spans="1:23" ht="15" thickBot="1">
      <c r="A80" s="465"/>
      <c r="B80" s="518" t="s">
        <v>439</v>
      </c>
      <c r="C80" s="560">
        <f t="shared" ref="C80:S80" si="25">SUM(C77:C79)</f>
        <v>0</v>
      </c>
      <c r="D80" s="559">
        <f t="shared" si="25"/>
        <v>0</v>
      </c>
      <c r="E80" s="560">
        <f t="shared" si="25"/>
        <v>0</v>
      </c>
      <c r="F80" s="519">
        <f t="shared" si="25"/>
        <v>0</v>
      </c>
      <c r="G80" s="519">
        <f t="shared" si="25"/>
        <v>0</v>
      </c>
      <c r="H80" s="559">
        <f t="shared" si="25"/>
        <v>0</v>
      </c>
      <c r="I80" s="560">
        <f t="shared" si="25"/>
        <v>0</v>
      </c>
      <c r="J80" s="519">
        <f t="shared" si="25"/>
        <v>0</v>
      </c>
      <c r="K80" s="519">
        <f t="shared" si="25"/>
        <v>3</v>
      </c>
      <c r="L80" s="559">
        <f t="shared" si="25"/>
        <v>3</v>
      </c>
      <c r="M80" s="560">
        <f t="shared" si="25"/>
        <v>0</v>
      </c>
      <c r="N80" s="519">
        <f t="shared" si="25"/>
        <v>2</v>
      </c>
      <c r="O80" s="519">
        <f t="shared" si="25"/>
        <v>0</v>
      </c>
      <c r="P80" s="559">
        <f t="shared" si="25"/>
        <v>3</v>
      </c>
      <c r="Q80" s="560">
        <f t="shared" si="25"/>
        <v>0</v>
      </c>
      <c r="R80" s="519">
        <f t="shared" si="25"/>
        <v>3</v>
      </c>
      <c r="S80" s="519">
        <f t="shared" si="25"/>
        <v>0</v>
      </c>
      <c r="T80" s="561">
        <v>0</v>
      </c>
      <c r="U80" s="560">
        <v>0</v>
      </c>
      <c r="V80" s="789">
        <f>V79</f>
        <v>1</v>
      </c>
      <c r="W80" s="763">
        <f>SUM(C80:S80)</f>
        <v>14</v>
      </c>
    </row>
    <row r="81" spans="1:23" ht="27">
      <c r="A81" s="1104" t="str">
        <f>Echéancier!B33</f>
        <v>Action E 14 -  Organiser la collecte des dons alimentaires</v>
      </c>
      <c r="B81" s="491" t="s">
        <v>484</v>
      </c>
      <c r="C81" s="549"/>
      <c r="D81" s="502"/>
      <c r="E81" s="549"/>
      <c r="F81" s="187"/>
      <c r="G81" s="187"/>
      <c r="H81" s="502"/>
      <c r="I81" s="549"/>
      <c r="J81" s="187"/>
      <c r="K81" s="187"/>
      <c r="L81" s="502"/>
      <c r="M81" s="549"/>
      <c r="N81" s="187"/>
      <c r="O81" s="187"/>
      <c r="P81" s="502">
        <v>3</v>
      </c>
      <c r="Q81" s="549">
        <v>2</v>
      </c>
      <c r="R81" s="187"/>
      <c r="S81" s="187"/>
      <c r="T81" s="544"/>
      <c r="U81" s="549"/>
      <c r="V81" s="738"/>
      <c r="W81" s="761">
        <f t="shared" ref="W81:W82" si="26">SUM(C81:S81)</f>
        <v>5</v>
      </c>
    </row>
    <row r="82" spans="1:23" ht="14.25" thickBot="1">
      <c r="A82" s="1105"/>
      <c r="B82" s="501" t="s">
        <v>485</v>
      </c>
      <c r="C82" s="776"/>
      <c r="D82" s="754"/>
      <c r="E82" s="776"/>
      <c r="F82" s="752"/>
      <c r="G82" s="752"/>
      <c r="H82" s="754"/>
      <c r="I82" s="776"/>
      <c r="J82" s="752"/>
      <c r="K82" s="752"/>
      <c r="L82" s="754"/>
      <c r="M82" s="776"/>
      <c r="N82" s="752"/>
      <c r="O82" s="752"/>
      <c r="P82" s="754"/>
      <c r="Q82" s="776">
        <v>1</v>
      </c>
      <c r="R82" s="752"/>
      <c r="S82" s="752">
        <v>1</v>
      </c>
      <c r="T82" s="755"/>
      <c r="U82" s="549"/>
      <c r="V82" s="738"/>
      <c r="W82" s="761">
        <f t="shared" si="26"/>
        <v>2</v>
      </c>
    </row>
    <row r="83" spans="1:23" ht="15" thickBot="1">
      <c r="A83" s="465"/>
      <c r="B83" s="518" t="s">
        <v>440</v>
      </c>
      <c r="C83" s="560">
        <f t="shared" ref="C83:S83" si="27">SUM(C81:C82)</f>
        <v>0</v>
      </c>
      <c r="D83" s="559">
        <f t="shared" si="27"/>
        <v>0</v>
      </c>
      <c r="E83" s="560">
        <f t="shared" si="27"/>
        <v>0</v>
      </c>
      <c r="F83" s="519">
        <f t="shared" si="27"/>
        <v>0</v>
      </c>
      <c r="G83" s="519">
        <f t="shared" si="27"/>
        <v>0</v>
      </c>
      <c r="H83" s="559">
        <f t="shared" si="27"/>
        <v>0</v>
      </c>
      <c r="I83" s="560">
        <f t="shared" si="27"/>
        <v>0</v>
      </c>
      <c r="J83" s="519">
        <f t="shared" si="27"/>
        <v>0</v>
      </c>
      <c r="K83" s="519">
        <f t="shared" si="27"/>
        <v>0</v>
      </c>
      <c r="L83" s="559">
        <f t="shared" si="27"/>
        <v>0</v>
      </c>
      <c r="M83" s="560">
        <f t="shared" si="27"/>
        <v>0</v>
      </c>
      <c r="N83" s="519">
        <f t="shared" si="27"/>
        <v>0</v>
      </c>
      <c r="O83" s="519">
        <f t="shared" si="27"/>
        <v>0</v>
      </c>
      <c r="P83" s="559">
        <f t="shared" si="27"/>
        <v>3</v>
      </c>
      <c r="Q83" s="560">
        <f t="shared" si="27"/>
        <v>3</v>
      </c>
      <c r="R83" s="519">
        <f t="shared" si="27"/>
        <v>0</v>
      </c>
      <c r="S83" s="519">
        <f t="shared" si="27"/>
        <v>1</v>
      </c>
      <c r="T83" s="561">
        <v>0</v>
      </c>
      <c r="U83" s="560">
        <v>0</v>
      </c>
      <c r="V83" s="789">
        <v>0</v>
      </c>
      <c r="W83" s="763">
        <f>SUM(C83:S83)</f>
        <v>7</v>
      </c>
    </row>
    <row r="84" spans="1:23" ht="27">
      <c r="A84" s="1104" t="str">
        <f>Echéancier!B34</f>
        <v xml:space="preserve">Action E 15 -  Appuyer le rôle de fédérateur de la CANGT </v>
      </c>
      <c r="B84" s="491" t="s">
        <v>486</v>
      </c>
      <c r="C84" s="549">
        <v>2</v>
      </c>
      <c r="D84" s="502"/>
      <c r="E84" s="549"/>
      <c r="F84" s="187"/>
      <c r="G84" s="187"/>
      <c r="H84" s="502"/>
      <c r="I84" s="549"/>
      <c r="J84" s="187"/>
      <c r="K84" s="187"/>
      <c r="L84" s="502"/>
      <c r="M84" s="549"/>
      <c r="N84" s="187"/>
      <c r="O84" s="187"/>
      <c r="P84" s="502"/>
      <c r="Q84" s="549"/>
      <c r="R84" s="187"/>
      <c r="S84" s="187"/>
      <c r="T84" s="544"/>
      <c r="U84" s="549"/>
      <c r="V84" s="738"/>
      <c r="W84" s="761">
        <f t="shared" ref="W84:W86" si="28">SUM(C84:S84)</f>
        <v>2</v>
      </c>
    </row>
    <row r="85" spans="1:23">
      <c r="A85" s="1105"/>
      <c r="B85" s="501" t="s">
        <v>487</v>
      </c>
      <c r="C85" s="548"/>
      <c r="D85" s="493">
        <v>2</v>
      </c>
      <c r="E85" s="548"/>
      <c r="F85" s="492">
        <v>3</v>
      </c>
      <c r="G85" s="492"/>
      <c r="H85" s="493"/>
      <c r="I85" s="548"/>
      <c r="J85" s="492"/>
      <c r="K85" s="492"/>
      <c r="L85" s="493"/>
      <c r="M85" s="548"/>
      <c r="N85" s="492"/>
      <c r="O85" s="492"/>
      <c r="P85" s="493"/>
      <c r="Q85" s="548"/>
      <c r="R85" s="492"/>
      <c r="S85" s="492"/>
      <c r="T85" s="539"/>
      <c r="U85" s="549"/>
      <c r="V85" s="738"/>
      <c r="W85" s="761">
        <f t="shared" si="28"/>
        <v>5</v>
      </c>
    </row>
    <row r="86" spans="1:23" ht="14.25" thickBot="1">
      <c r="A86" s="1105"/>
      <c r="B86" s="501" t="s">
        <v>488</v>
      </c>
      <c r="C86" s="776"/>
      <c r="D86" s="754"/>
      <c r="E86" s="776"/>
      <c r="F86" s="752"/>
      <c r="G86" s="752">
        <v>1</v>
      </c>
      <c r="H86" s="754"/>
      <c r="I86" s="776">
        <v>1</v>
      </c>
      <c r="J86" s="752"/>
      <c r="K86" s="752">
        <v>1</v>
      </c>
      <c r="L86" s="754"/>
      <c r="M86" s="776">
        <v>1</v>
      </c>
      <c r="N86" s="752"/>
      <c r="O86" s="752">
        <v>1</v>
      </c>
      <c r="P86" s="754"/>
      <c r="Q86" s="776"/>
      <c r="R86" s="752"/>
      <c r="S86" s="752"/>
      <c r="T86" s="755"/>
      <c r="U86" s="549">
        <v>1</v>
      </c>
      <c r="V86" s="738"/>
      <c r="W86" s="761">
        <f t="shared" si="28"/>
        <v>5</v>
      </c>
    </row>
    <row r="87" spans="1:23" ht="15" thickBot="1">
      <c r="A87" s="465"/>
      <c r="B87" s="518" t="s">
        <v>441</v>
      </c>
      <c r="C87" s="560">
        <f t="shared" ref="C87:S87" si="29">SUM(C84:C86)</f>
        <v>2</v>
      </c>
      <c r="D87" s="559">
        <f t="shared" si="29"/>
        <v>2</v>
      </c>
      <c r="E87" s="560">
        <f t="shared" si="29"/>
        <v>0</v>
      </c>
      <c r="F87" s="519">
        <f t="shared" si="29"/>
        <v>3</v>
      </c>
      <c r="G87" s="519">
        <f t="shared" si="29"/>
        <v>1</v>
      </c>
      <c r="H87" s="559">
        <f t="shared" si="29"/>
        <v>0</v>
      </c>
      <c r="I87" s="560">
        <f t="shared" si="29"/>
        <v>1</v>
      </c>
      <c r="J87" s="519">
        <f t="shared" si="29"/>
        <v>0</v>
      </c>
      <c r="K87" s="519">
        <f t="shared" si="29"/>
        <v>1</v>
      </c>
      <c r="L87" s="559">
        <f t="shared" si="29"/>
        <v>0</v>
      </c>
      <c r="M87" s="560">
        <f t="shared" si="29"/>
        <v>1</v>
      </c>
      <c r="N87" s="519">
        <f t="shared" si="29"/>
        <v>0</v>
      </c>
      <c r="O87" s="519">
        <f t="shared" si="29"/>
        <v>1</v>
      </c>
      <c r="P87" s="559">
        <f t="shared" si="29"/>
        <v>0</v>
      </c>
      <c r="Q87" s="560">
        <f t="shared" si="29"/>
        <v>0</v>
      </c>
      <c r="R87" s="519">
        <f t="shared" si="29"/>
        <v>0</v>
      </c>
      <c r="S87" s="519">
        <f t="shared" si="29"/>
        <v>0</v>
      </c>
      <c r="T87" s="561">
        <v>0</v>
      </c>
      <c r="U87" s="560">
        <f>U86</f>
        <v>1</v>
      </c>
      <c r="V87" s="789">
        <v>0</v>
      </c>
      <c r="W87" s="763">
        <f>SUM(C87:S87)</f>
        <v>12</v>
      </c>
    </row>
    <row r="88" spans="1:23" ht="27">
      <c r="A88" s="1104" t="str">
        <f>Echéancier!B35</f>
        <v>Action E 16 -  Créer une charte des professionnels engagés dans l'usage de produits locaux</v>
      </c>
      <c r="B88" s="491" t="s">
        <v>489</v>
      </c>
      <c r="C88" s="549"/>
      <c r="D88" s="502"/>
      <c r="E88" s="549"/>
      <c r="F88" s="187"/>
      <c r="G88" s="187"/>
      <c r="H88" s="502"/>
      <c r="I88" s="549">
        <v>4</v>
      </c>
      <c r="J88" s="187"/>
      <c r="K88" s="187"/>
      <c r="L88" s="502"/>
      <c r="M88" s="549"/>
      <c r="N88" s="187"/>
      <c r="O88" s="187"/>
      <c r="P88" s="502"/>
      <c r="Q88" s="549"/>
      <c r="R88" s="187"/>
      <c r="S88" s="187"/>
      <c r="T88" s="544"/>
      <c r="U88" s="549"/>
      <c r="V88" s="738"/>
      <c r="W88" s="761">
        <f t="shared" ref="W88:W89" si="30">SUM(C88:S88)</f>
        <v>4</v>
      </c>
    </row>
    <row r="89" spans="1:23" ht="27.75" thickBot="1">
      <c r="A89" s="1105"/>
      <c r="B89" s="501" t="s">
        <v>490</v>
      </c>
      <c r="C89" s="776"/>
      <c r="D89" s="754"/>
      <c r="E89" s="776"/>
      <c r="F89" s="752"/>
      <c r="G89" s="752"/>
      <c r="H89" s="754"/>
      <c r="I89" s="776">
        <v>1</v>
      </c>
      <c r="J89" s="752">
        <v>3</v>
      </c>
      <c r="K89" s="752"/>
      <c r="L89" s="754">
        <v>2</v>
      </c>
      <c r="M89" s="776"/>
      <c r="N89" s="752"/>
      <c r="O89" s="752"/>
      <c r="P89" s="754"/>
      <c r="Q89" s="776"/>
      <c r="R89" s="752"/>
      <c r="S89" s="752"/>
      <c r="T89" s="755"/>
      <c r="U89" s="549"/>
      <c r="V89" s="738"/>
      <c r="W89" s="761">
        <f t="shared" si="30"/>
        <v>6</v>
      </c>
    </row>
    <row r="90" spans="1:23" ht="15" thickBot="1">
      <c r="A90" s="465"/>
      <c r="B90" s="518" t="s">
        <v>442</v>
      </c>
      <c r="C90" s="560">
        <f t="shared" ref="C90:S90" si="31">SUM(C88:C89)</f>
        <v>0</v>
      </c>
      <c r="D90" s="559">
        <f t="shared" si="31"/>
        <v>0</v>
      </c>
      <c r="E90" s="560">
        <f t="shared" si="31"/>
        <v>0</v>
      </c>
      <c r="F90" s="519">
        <f t="shared" si="31"/>
        <v>0</v>
      </c>
      <c r="G90" s="519">
        <f t="shared" si="31"/>
        <v>0</v>
      </c>
      <c r="H90" s="559">
        <f t="shared" si="31"/>
        <v>0</v>
      </c>
      <c r="I90" s="560">
        <f t="shared" si="31"/>
        <v>5</v>
      </c>
      <c r="J90" s="519">
        <f t="shared" si="31"/>
        <v>3</v>
      </c>
      <c r="K90" s="519">
        <f t="shared" si="31"/>
        <v>0</v>
      </c>
      <c r="L90" s="559">
        <f t="shared" si="31"/>
        <v>2</v>
      </c>
      <c r="M90" s="560">
        <f t="shared" si="31"/>
        <v>0</v>
      </c>
      <c r="N90" s="519">
        <f t="shared" si="31"/>
        <v>0</v>
      </c>
      <c r="O90" s="519">
        <f t="shared" si="31"/>
        <v>0</v>
      </c>
      <c r="P90" s="559">
        <f t="shared" si="31"/>
        <v>0</v>
      </c>
      <c r="Q90" s="560">
        <f t="shared" si="31"/>
        <v>0</v>
      </c>
      <c r="R90" s="519">
        <f t="shared" si="31"/>
        <v>0</v>
      </c>
      <c r="S90" s="519">
        <f t="shared" si="31"/>
        <v>0</v>
      </c>
      <c r="T90" s="561">
        <v>0</v>
      </c>
      <c r="U90" s="560">
        <v>0</v>
      </c>
      <c r="V90" s="789">
        <v>0</v>
      </c>
      <c r="W90" s="763">
        <f>SUM(C90:S90)</f>
        <v>10</v>
      </c>
    </row>
    <row r="91" spans="1:23" ht="22.5" customHeight="1">
      <c r="A91" s="1104" t="str">
        <f>Echéancier!B36</f>
        <v>Action E 17 -   Présenter les filières existantes de dépôt ou valorisation de ces déchets</v>
      </c>
      <c r="B91" s="491" t="s">
        <v>491</v>
      </c>
      <c r="C91" s="549"/>
      <c r="D91" s="502"/>
      <c r="E91" s="549"/>
      <c r="F91" s="187"/>
      <c r="G91" s="187">
        <v>3</v>
      </c>
      <c r="H91" s="502"/>
      <c r="I91" s="549"/>
      <c r="J91" s="187"/>
      <c r="K91" s="187"/>
      <c r="L91" s="502"/>
      <c r="M91" s="549"/>
      <c r="N91" s="187"/>
      <c r="O91" s="187"/>
      <c r="P91" s="502"/>
      <c r="Q91" s="549"/>
      <c r="R91" s="187"/>
      <c r="S91" s="187"/>
      <c r="T91" s="544"/>
      <c r="U91" s="549"/>
      <c r="V91" s="738"/>
      <c r="W91" s="761">
        <f t="shared" ref="W91:W92" si="32">SUM(C91:S91)</f>
        <v>3</v>
      </c>
    </row>
    <row r="92" spans="1:23" ht="27.75" customHeight="1" thickBot="1">
      <c r="A92" s="1105"/>
      <c r="B92" s="501" t="s">
        <v>492</v>
      </c>
      <c r="C92" s="739"/>
      <c r="D92" s="500"/>
      <c r="E92" s="776"/>
      <c r="F92" s="752"/>
      <c r="G92" s="752"/>
      <c r="H92" s="754">
        <v>4</v>
      </c>
      <c r="I92" s="776"/>
      <c r="J92" s="752"/>
      <c r="K92" s="752"/>
      <c r="L92" s="754"/>
      <c r="M92" s="776"/>
      <c r="N92" s="752"/>
      <c r="O92" s="752"/>
      <c r="P92" s="754"/>
      <c r="Q92" s="776"/>
      <c r="R92" s="752"/>
      <c r="S92" s="752"/>
      <c r="T92" s="755"/>
      <c r="U92" s="549"/>
      <c r="V92" s="738"/>
      <c r="W92" s="762">
        <f t="shared" si="32"/>
        <v>4</v>
      </c>
    </row>
    <row r="93" spans="1:23" ht="15" thickBot="1">
      <c r="A93" s="465"/>
      <c r="B93" s="518" t="s">
        <v>443</v>
      </c>
      <c r="C93" s="560">
        <f t="shared" ref="C93:S93" si="33">SUM(C91:C92)</f>
        <v>0</v>
      </c>
      <c r="D93" s="559">
        <f t="shared" si="33"/>
        <v>0</v>
      </c>
      <c r="E93" s="560">
        <f t="shared" si="33"/>
        <v>0</v>
      </c>
      <c r="F93" s="519">
        <f t="shared" si="33"/>
        <v>0</v>
      </c>
      <c r="G93" s="519">
        <f t="shared" si="33"/>
        <v>3</v>
      </c>
      <c r="H93" s="559">
        <f t="shared" si="33"/>
        <v>4</v>
      </c>
      <c r="I93" s="560">
        <f t="shared" si="33"/>
        <v>0</v>
      </c>
      <c r="J93" s="519">
        <f t="shared" si="33"/>
        <v>0</v>
      </c>
      <c r="K93" s="519">
        <f t="shared" si="33"/>
        <v>0</v>
      </c>
      <c r="L93" s="559">
        <f t="shared" si="33"/>
        <v>0</v>
      </c>
      <c r="M93" s="560">
        <f t="shared" si="33"/>
        <v>0</v>
      </c>
      <c r="N93" s="519">
        <f t="shared" si="33"/>
        <v>0</v>
      </c>
      <c r="O93" s="519">
        <f t="shared" si="33"/>
        <v>0</v>
      </c>
      <c r="P93" s="559">
        <f t="shared" si="33"/>
        <v>0</v>
      </c>
      <c r="Q93" s="560">
        <f t="shared" si="33"/>
        <v>0</v>
      </c>
      <c r="R93" s="519">
        <f t="shared" si="33"/>
        <v>0</v>
      </c>
      <c r="S93" s="519">
        <f t="shared" si="33"/>
        <v>0</v>
      </c>
      <c r="T93" s="561">
        <v>0</v>
      </c>
      <c r="U93" s="560">
        <v>0</v>
      </c>
      <c r="V93" s="789">
        <v>0</v>
      </c>
      <c r="W93" s="496">
        <f>SUM(C93:S93)</f>
        <v>7</v>
      </c>
    </row>
    <row r="95" spans="1:23" s="490" customFormat="1" ht="18.75" customHeight="1" thickBot="1">
      <c r="A95" s="866" t="str">
        <f>Echéancier!A38</f>
        <v>E-2- Déchets dangereux</v>
      </c>
      <c r="B95" s="866"/>
      <c r="C95" s="866"/>
      <c r="D95" s="866"/>
      <c r="E95" s="866"/>
      <c r="F95" s="866"/>
      <c r="G95" s="866"/>
      <c r="H95" s="866"/>
      <c r="I95" s="866"/>
      <c r="J95" s="866"/>
      <c r="K95" s="866"/>
      <c r="L95" s="866"/>
      <c r="M95" s="866"/>
      <c r="N95" s="866"/>
      <c r="O95" s="866"/>
      <c r="P95" s="866"/>
      <c r="Q95" s="866"/>
      <c r="R95" s="866"/>
      <c r="S95" s="866"/>
      <c r="T95" s="866"/>
      <c r="U95" s="866"/>
      <c r="V95" s="866"/>
      <c r="W95" s="866"/>
    </row>
    <row r="96" spans="1:23">
      <c r="A96" s="1104" t="str">
        <f>Echéancier!B39</f>
        <v>Action E 18 -   Réduction des déchets dangereux</v>
      </c>
      <c r="B96" s="491" t="s">
        <v>493</v>
      </c>
      <c r="C96" s="568"/>
      <c r="D96" s="538"/>
      <c r="E96" s="568">
        <v>2</v>
      </c>
      <c r="F96" s="498"/>
      <c r="G96" s="498"/>
      <c r="H96" s="538"/>
      <c r="I96" s="568"/>
      <c r="J96" s="498"/>
      <c r="K96" s="498"/>
      <c r="L96" s="538"/>
      <c r="M96" s="568"/>
      <c r="N96" s="498"/>
      <c r="O96" s="498"/>
      <c r="P96" s="499"/>
      <c r="Q96" s="568"/>
      <c r="R96" s="498"/>
      <c r="S96" s="498"/>
      <c r="T96" s="538"/>
      <c r="U96" s="568"/>
      <c r="V96" s="734"/>
      <c r="W96" s="760">
        <f t="shared" ref="W96:W97" si="34">SUM(C96:S96)</f>
        <v>2</v>
      </c>
    </row>
    <row r="97" spans="1:23" ht="14.25" thickBot="1">
      <c r="A97" s="1105"/>
      <c r="B97" s="501" t="s">
        <v>201</v>
      </c>
      <c r="C97" s="739"/>
      <c r="D97" s="542"/>
      <c r="E97" s="739"/>
      <c r="F97" s="740"/>
      <c r="G97" s="740"/>
      <c r="H97" s="542">
        <v>3</v>
      </c>
      <c r="I97" s="776"/>
      <c r="J97" s="752"/>
      <c r="K97" s="752">
        <v>2</v>
      </c>
      <c r="L97" s="755"/>
      <c r="M97" s="776"/>
      <c r="N97" s="752">
        <v>2</v>
      </c>
      <c r="O97" s="752"/>
      <c r="P97" s="754"/>
      <c r="Q97" s="739">
        <v>2</v>
      </c>
      <c r="R97" s="740"/>
      <c r="S97" s="740"/>
      <c r="T97" s="542"/>
      <c r="U97" s="778"/>
      <c r="V97" s="749">
        <v>0</v>
      </c>
      <c r="W97" s="761">
        <f t="shared" si="34"/>
        <v>9</v>
      </c>
    </row>
    <row r="98" spans="1:23" ht="15" thickBot="1">
      <c r="A98" s="466"/>
      <c r="B98" s="520" t="s">
        <v>444</v>
      </c>
      <c r="C98" s="790">
        <f t="shared" ref="C98:S98" si="35">SUM(C96:C97)</f>
        <v>0</v>
      </c>
      <c r="D98" s="791">
        <f t="shared" si="35"/>
        <v>0</v>
      </c>
      <c r="E98" s="563">
        <f t="shared" si="35"/>
        <v>2</v>
      </c>
      <c r="F98" s="521">
        <f t="shared" si="35"/>
        <v>0</v>
      </c>
      <c r="G98" s="521">
        <f t="shared" si="35"/>
        <v>0</v>
      </c>
      <c r="H98" s="564">
        <f t="shared" si="35"/>
        <v>3</v>
      </c>
      <c r="I98" s="563">
        <f t="shared" si="35"/>
        <v>0</v>
      </c>
      <c r="J98" s="521">
        <f t="shared" si="35"/>
        <v>0</v>
      </c>
      <c r="K98" s="521">
        <f t="shared" si="35"/>
        <v>2</v>
      </c>
      <c r="L98" s="564">
        <f t="shared" si="35"/>
        <v>0</v>
      </c>
      <c r="M98" s="563">
        <f t="shared" si="35"/>
        <v>0</v>
      </c>
      <c r="N98" s="521">
        <f t="shared" si="35"/>
        <v>2</v>
      </c>
      <c r="O98" s="521">
        <f t="shared" si="35"/>
        <v>0</v>
      </c>
      <c r="P98" s="562">
        <f t="shared" si="35"/>
        <v>0</v>
      </c>
      <c r="Q98" s="563">
        <f t="shared" si="35"/>
        <v>2</v>
      </c>
      <c r="R98" s="521">
        <f t="shared" si="35"/>
        <v>0</v>
      </c>
      <c r="S98" s="521">
        <f t="shared" si="35"/>
        <v>0</v>
      </c>
      <c r="T98" s="564">
        <v>0</v>
      </c>
      <c r="U98" s="563">
        <v>0</v>
      </c>
      <c r="V98" s="792">
        <f>V97</f>
        <v>0</v>
      </c>
      <c r="W98" s="763">
        <f>SUM(C98:S98)</f>
        <v>11</v>
      </c>
    </row>
    <row r="100" spans="1:23" s="490" customFormat="1" ht="18.75" customHeight="1" thickBot="1">
      <c r="A100" s="1106" t="str">
        <f>Echéancier!A41</f>
        <v>F- Programme de prévention : actions globales et transversales</v>
      </c>
      <c r="B100" s="1106"/>
      <c r="C100" s="1106"/>
      <c r="D100" s="1106"/>
      <c r="E100" s="1106"/>
      <c r="F100" s="1106"/>
      <c r="G100" s="1106"/>
      <c r="H100" s="1106"/>
      <c r="I100" s="1106"/>
      <c r="J100" s="1106"/>
      <c r="K100" s="1106"/>
      <c r="L100" s="1106"/>
      <c r="M100" s="1106"/>
      <c r="N100" s="1106"/>
      <c r="O100" s="1106"/>
      <c r="P100" s="1106"/>
      <c r="Q100" s="1106"/>
      <c r="R100" s="1106"/>
      <c r="S100" s="1106"/>
      <c r="T100" s="1106"/>
      <c r="U100" s="1106"/>
      <c r="V100" s="1106"/>
      <c r="W100" s="1106"/>
    </row>
    <row r="101" spans="1:23">
      <c r="A101" s="1104" t="str">
        <f>Echéancier!B42</f>
        <v>Action F 19 -   Suivi du PLP</v>
      </c>
      <c r="B101" s="491" t="s">
        <v>494</v>
      </c>
      <c r="C101" s="568">
        <v>1</v>
      </c>
      <c r="D101" s="538"/>
      <c r="E101" s="568"/>
      <c r="F101" s="498"/>
      <c r="G101" s="498">
        <v>1</v>
      </c>
      <c r="H101" s="538"/>
      <c r="I101" s="568"/>
      <c r="J101" s="498"/>
      <c r="K101" s="498">
        <v>1</v>
      </c>
      <c r="L101" s="538"/>
      <c r="M101" s="568"/>
      <c r="N101" s="498"/>
      <c r="O101" s="498">
        <v>1</v>
      </c>
      <c r="P101" s="499"/>
      <c r="Q101" s="568"/>
      <c r="R101" s="498"/>
      <c r="S101" s="498">
        <v>1</v>
      </c>
      <c r="T101" s="538"/>
      <c r="U101" s="568"/>
      <c r="V101" s="734"/>
      <c r="W101" s="760">
        <f t="shared" ref="W101:W102" si="36">SUM(C101:S101)</f>
        <v>5</v>
      </c>
    </row>
    <row r="102" spans="1:23">
      <c r="A102" s="1105"/>
      <c r="B102" s="501" t="s">
        <v>495</v>
      </c>
      <c r="C102" s="548"/>
      <c r="D102" s="539"/>
      <c r="E102" s="548"/>
      <c r="F102" s="492"/>
      <c r="G102" s="492"/>
      <c r="H102" s="539"/>
      <c r="I102" s="548"/>
      <c r="J102" s="492"/>
      <c r="K102" s="492"/>
      <c r="L102" s="539"/>
      <c r="M102" s="548"/>
      <c r="N102" s="492"/>
      <c r="O102" s="492"/>
      <c r="P102" s="493"/>
      <c r="Q102" s="548"/>
      <c r="R102" s="492"/>
      <c r="S102" s="492"/>
      <c r="T102" s="539"/>
      <c r="U102" s="549"/>
      <c r="V102" s="738"/>
      <c r="W102" s="761">
        <f t="shared" si="36"/>
        <v>0</v>
      </c>
    </row>
    <row r="103" spans="1:23">
      <c r="A103" s="1105"/>
      <c r="B103" s="501" t="s">
        <v>283</v>
      </c>
      <c r="C103" s="548">
        <v>1</v>
      </c>
      <c r="D103" s="539">
        <v>1</v>
      </c>
      <c r="E103" s="548">
        <v>1</v>
      </c>
      <c r="F103" s="492">
        <v>1</v>
      </c>
      <c r="G103" s="492">
        <v>1</v>
      </c>
      <c r="H103" s="539">
        <v>1</v>
      </c>
      <c r="I103" s="548">
        <v>1</v>
      </c>
      <c r="J103" s="492">
        <v>1</v>
      </c>
      <c r="K103" s="492">
        <v>1</v>
      </c>
      <c r="L103" s="539">
        <v>1</v>
      </c>
      <c r="M103" s="548">
        <v>1</v>
      </c>
      <c r="N103" s="492">
        <v>1</v>
      </c>
      <c r="O103" s="492">
        <v>1</v>
      </c>
      <c r="P103" s="493">
        <v>1</v>
      </c>
      <c r="Q103" s="548">
        <v>1</v>
      </c>
      <c r="R103" s="492">
        <v>1</v>
      </c>
      <c r="S103" s="492">
        <v>1</v>
      </c>
      <c r="T103" s="539">
        <f>1</f>
        <v>1</v>
      </c>
      <c r="U103" s="549">
        <v>1</v>
      </c>
      <c r="V103" s="738">
        <v>1</v>
      </c>
      <c r="W103" s="761">
        <f>SUM(C103:V103)</f>
        <v>20</v>
      </c>
    </row>
    <row r="104" spans="1:23" ht="14.25" thickBot="1">
      <c r="A104" s="1107"/>
      <c r="B104" s="508" t="s">
        <v>496</v>
      </c>
      <c r="C104" s="793"/>
      <c r="D104" s="794">
        <v>1</v>
      </c>
      <c r="E104" s="795"/>
      <c r="F104" s="796">
        <v>1</v>
      </c>
      <c r="G104" s="796"/>
      <c r="H104" s="797">
        <v>1</v>
      </c>
      <c r="I104" s="795"/>
      <c r="J104" s="796">
        <v>1</v>
      </c>
      <c r="K104" s="796"/>
      <c r="L104" s="797">
        <v>1</v>
      </c>
      <c r="M104" s="795"/>
      <c r="N104" s="796">
        <v>1</v>
      </c>
      <c r="O104" s="796"/>
      <c r="P104" s="798">
        <v>1</v>
      </c>
      <c r="Q104" s="795"/>
      <c r="R104" s="796">
        <v>1</v>
      </c>
      <c r="S104" s="796"/>
      <c r="T104" s="797">
        <v>1</v>
      </c>
      <c r="U104" s="801"/>
      <c r="V104" s="799">
        <v>1</v>
      </c>
      <c r="W104" s="761">
        <f>SUM(C104:V104)</f>
        <v>10</v>
      </c>
    </row>
    <row r="105" spans="1:23" ht="15" thickBot="1">
      <c r="A105" s="467"/>
      <c r="B105" s="522" t="s">
        <v>445</v>
      </c>
      <c r="C105" s="566">
        <f>SUM(C101:C104)</f>
        <v>2</v>
      </c>
      <c r="D105" s="567">
        <f t="shared" ref="D105:R105" si="37">SUM(D101:D104)</f>
        <v>2</v>
      </c>
      <c r="E105" s="566">
        <f t="shared" si="37"/>
        <v>1</v>
      </c>
      <c r="F105" s="523">
        <f t="shared" si="37"/>
        <v>2</v>
      </c>
      <c r="G105" s="523">
        <f t="shared" si="37"/>
        <v>2</v>
      </c>
      <c r="H105" s="567">
        <f t="shared" si="37"/>
        <v>2</v>
      </c>
      <c r="I105" s="566">
        <f t="shared" si="37"/>
        <v>1</v>
      </c>
      <c r="J105" s="523">
        <f t="shared" si="37"/>
        <v>2</v>
      </c>
      <c r="K105" s="523">
        <f t="shared" si="37"/>
        <v>2</v>
      </c>
      <c r="L105" s="567">
        <f t="shared" si="37"/>
        <v>2</v>
      </c>
      <c r="M105" s="566">
        <f t="shared" si="37"/>
        <v>1</v>
      </c>
      <c r="N105" s="523">
        <f t="shared" si="37"/>
        <v>2</v>
      </c>
      <c r="O105" s="523">
        <f t="shared" si="37"/>
        <v>2</v>
      </c>
      <c r="P105" s="565">
        <f t="shared" si="37"/>
        <v>2</v>
      </c>
      <c r="Q105" s="566">
        <f t="shared" si="37"/>
        <v>1</v>
      </c>
      <c r="R105" s="523">
        <f t="shared" si="37"/>
        <v>2</v>
      </c>
      <c r="S105" s="523">
        <f>SUM(S101:S104)</f>
        <v>2</v>
      </c>
      <c r="T105" s="567">
        <f>SUM(T101:T104)</f>
        <v>2</v>
      </c>
      <c r="U105" s="566">
        <f>SUM(U101:U104)</f>
        <v>1</v>
      </c>
      <c r="V105" s="800">
        <f>SUM(V101:V104)</f>
        <v>2</v>
      </c>
      <c r="W105" s="763">
        <f>SUM(C105:V105)</f>
        <v>35</v>
      </c>
    </row>
  </sheetData>
  <sheetProtection password="F773" sheet="1" objects="1" scenarios="1" selectLockedCells="1" selectUnlockedCells="1"/>
  <mergeCells count="40">
    <mergeCell ref="Q10:T10"/>
    <mergeCell ref="U10:V10"/>
    <mergeCell ref="A84:A86"/>
    <mergeCell ref="A88:A89"/>
    <mergeCell ref="A3:S3"/>
    <mergeCell ref="A17:A19"/>
    <mergeCell ref="A21:A25"/>
    <mergeCell ref="A27:A29"/>
    <mergeCell ref="A33:A34"/>
    <mergeCell ref="A16:W16"/>
    <mergeCell ref="V5:W5"/>
    <mergeCell ref="C9:V9"/>
    <mergeCell ref="A32:W32"/>
    <mergeCell ref="A13:A14"/>
    <mergeCell ref="C10:D10"/>
    <mergeCell ref="E10:H10"/>
    <mergeCell ref="I10:L10"/>
    <mergeCell ref="M10:P10"/>
    <mergeCell ref="A45:W45"/>
    <mergeCell ref="A36:A37"/>
    <mergeCell ref="A47:A49"/>
    <mergeCell ref="A51:A52"/>
    <mergeCell ref="A46:W46"/>
    <mergeCell ref="A41:A42"/>
    <mergeCell ref="A96:A97"/>
    <mergeCell ref="A100:W100"/>
    <mergeCell ref="A101:A104"/>
    <mergeCell ref="A55:W55"/>
    <mergeCell ref="A56:A58"/>
    <mergeCell ref="A60:A62"/>
    <mergeCell ref="A65:W65"/>
    <mergeCell ref="A66:W66"/>
    <mergeCell ref="A67:A70"/>
    <mergeCell ref="A73:W73"/>
    <mergeCell ref="A75:W75"/>
    <mergeCell ref="A91:A92"/>
    <mergeCell ref="A95:W95"/>
    <mergeCell ref="A76:W76"/>
    <mergeCell ref="A77:A79"/>
    <mergeCell ref="A81:A8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sheetPr>
    <tabColor theme="5" tint="-0.249977111117893"/>
  </sheetPr>
  <dimension ref="A1:P99"/>
  <sheetViews>
    <sheetView showGridLines="0" showRowColHeaders="0" topLeftCell="A88" workbookViewId="0">
      <selection activeCell="E28" sqref="E28"/>
    </sheetView>
  </sheetViews>
  <sheetFormatPr baseColWidth="10" defaultRowHeight="13.5"/>
  <cols>
    <col min="1" max="1" width="28" style="246" customWidth="1"/>
    <col min="2" max="2" width="38.140625" style="371" customWidth="1"/>
    <col min="3" max="3" width="31.140625" style="371" customWidth="1"/>
    <col min="4" max="5" width="13.42578125" style="595" customWidth="1"/>
    <col min="6" max="7" width="10.28515625" style="372" customWidth="1"/>
    <col min="8" max="12" width="15.7109375" style="369" customWidth="1"/>
    <col min="13" max="13" width="15" style="592" customWidth="1"/>
    <col min="14" max="15" width="11.42578125" style="341"/>
    <col min="16" max="16" width="11.7109375" style="341" bestFit="1" customWidth="1"/>
    <col min="17" max="16384" width="11.42578125" style="341"/>
  </cols>
  <sheetData>
    <row r="1" spans="1:16" ht="51" customHeight="1">
      <c r="B1" s="1129" t="s">
        <v>301</v>
      </c>
      <c r="C1" s="1129"/>
      <c r="D1" s="1129"/>
      <c r="E1" s="1129"/>
      <c r="F1" s="1129"/>
      <c r="G1" s="1129"/>
      <c r="H1" s="1129"/>
      <c r="I1" s="1129"/>
      <c r="J1" s="1129"/>
      <c r="K1" s="1129"/>
      <c r="L1" s="1129"/>
    </row>
    <row r="2" spans="1:16">
      <c r="A2" s="457"/>
      <c r="B2" s="190"/>
      <c r="C2" s="188"/>
      <c r="D2" s="592"/>
      <c r="E2" s="592"/>
      <c r="F2" s="189"/>
      <c r="G2" s="189"/>
      <c r="H2" s="189"/>
      <c r="I2" s="189"/>
      <c r="J2" s="189"/>
      <c r="K2" s="189"/>
      <c r="L2" s="189"/>
    </row>
    <row r="3" spans="1:16" ht="60" customHeight="1">
      <c r="A3" s="1134" t="s">
        <v>534</v>
      </c>
      <c r="B3" s="1135"/>
      <c r="C3" s="1135"/>
      <c r="D3" s="1135"/>
      <c r="E3" s="1135"/>
      <c r="F3" s="1135"/>
      <c r="G3" s="1135"/>
      <c r="H3" s="1135"/>
      <c r="I3" s="1135"/>
      <c r="J3" s="1135"/>
      <c r="K3" s="1135"/>
      <c r="L3" s="1135"/>
    </row>
    <row r="4" spans="1:16" ht="14.25" thickBot="1"/>
    <row r="5" spans="1:16" ht="15.75" thickBot="1">
      <c r="H5" s="1119" t="s">
        <v>285</v>
      </c>
      <c r="I5" s="1120"/>
      <c r="J5" s="1120"/>
      <c r="K5" s="1120"/>
      <c r="L5" s="1139"/>
      <c r="M5" s="593" t="s">
        <v>291</v>
      </c>
    </row>
    <row r="6" spans="1:16" ht="17.25">
      <c r="B6" s="1136" t="s">
        <v>497</v>
      </c>
      <c r="C6" s="1137"/>
      <c r="D6" s="1137"/>
      <c r="E6" s="1137"/>
      <c r="F6" s="1137"/>
      <c r="G6" s="1138"/>
      <c r="H6" s="679">
        <v>2018</v>
      </c>
      <c r="I6" s="525">
        <v>2019</v>
      </c>
      <c r="J6" s="525">
        <v>2020</v>
      </c>
      <c r="K6" s="525">
        <v>2021</v>
      </c>
      <c r="L6" s="525">
        <v>2022</v>
      </c>
      <c r="M6" s="806"/>
    </row>
    <row r="7" spans="1:16" s="490" customFormat="1" ht="8.25" customHeight="1">
      <c r="A7" s="246"/>
      <c r="B7" s="488"/>
      <c r="C7" s="488"/>
      <c r="D7" s="596"/>
      <c r="E7" s="596"/>
      <c r="F7" s="614"/>
      <c r="G7" s="614"/>
      <c r="H7" s="526"/>
      <c r="I7" s="526"/>
      <c r="J7" s="577"/>
      <c r="K7" s="526"/>
      <c r="L7" s="577"/>
      <c r="M7" s="807"/>
    </row>
    <row r="8" spans="1:16" ht="17.25" customHeight="1">
      <c r="A8" s="1131" t="s">
        <v>299</v>
      </c>
      <c r="B8" s="1131"/>
      <c r="C8" s="1130" t="s">
        <v>504</v>
      </c>
      <c r="D8" s="597" t="s">
        <v>300</v>
      </c>
      <c r="E8" s="597" t="s">
        <v>536</v>
      </c>
      <c r="F8" s="580" t="s">
        <v>501</v>
      </c>
      <c r="G8" s="578" t="s">
        <v>502</v>
      </c>
      <c r="H8" s="815">
        <f>H15+H20+H25+H30+H33+H35+H38+H44+H47+H53+H57+H65+H74+H77+H81+H84+H87+H92+H99</f>
        <v>67983.333333333343</v>
      </c>
      <c r="I8" s="815">
        <f>I15+I20+I25+I30+I33+I35+I38+I44+I47+I53+I57+I65+I74+I77+I81+I84+I87+I92+I99</f>
        <v>69383.333333333328</v>
      </c>
      <c r="J8" s="815">
        <f>J15+J20+J25+J30+J33+J35+J38+J44+J47+J53+J57+J65+J74+J77+J81+J84+J87+J92+J99</f>
        <v>83483.333333333328</v>
      </c>
      <c r="K8" s="815">
        <f>K15+K20+K25+K30+K33+K35+K38+K44+K47+K53+K57+K65+K74+K77+K81+K84+K87+K92+K99</f>
        <v>76400</v>
      </c>
      <c r="L8" s="816">
        <f>L15+L20+L25+L30+L33+L35+L38+L44+L47+L53+L57+L65+L74+L77+L81+L84+L87+L92+L99</f>
        <v>73900</v>
      </c>
      <c r="M8" s="817">
        <f>SUM(H8:L8)</f>
        <v>371150</v>
      </c>
    </row>
    <row r="9" spans="1:16" ht="26.25" customHeight="1" thickBot="1">
      <c r="A9" s="1131"/>
      <c r="B9" s="1131"/>
      <c r="C9" s="1130"/>
      <c r="D9" s="597" t="s">
        <v>538</v>
      </c>
      <c r="E9" s="597" t="s">
        <v>500</v>
      </c>
      <c r="F9" s="580" t="s">
        <v>499</v>
      </c>
      <c r="G9" s="578" t="s">
        <v>503</v>
      </c>
      <c r="H9" s="812"/>
      <c r="I9" s="813"/>
      <c r="J9" s="813"/>
      <c r="K9" s="813"/>
      <c r="L9" s="813"/>
      <c r="M9" s="814"/>
    </row>
    <row r="10" spans="1:16" s="490" customFormat="1" ht="8.25" customHeight="1">
      <c r="A10" s="579"/>
      <c r="B10" s="571"/>
      <c r="C10" s="571"/>
      <c r="D10" s="598"/>
      <c r="E10" s="598"/>
      <c r="F10" s="615"/>
      <c r="G10" s="615"/>
      <c r="H10" s="425"/>
      <c r="I10" s="425"/>
      <c r="J10" s="425"/>
      <c r="K10" s="425"/>
      <c r="L10" s="425"/>
      <c r="M10" s="805"/>
    </row>
    <row r="11" spans="1:16" ht="18" customHeight="1" thickBot="1">
      <c r="A11" s="1132" t="s">
        <v>312</v>
      </c>
      <c r="B11" s="1132"/>
      <c r="C11" s="871"/>
      <c r="D11" s="871"/>
      <c r="E11" s="871"/>
      <c r="F11" s="871"/>
      <c r="G11" s="871"/>
      <c r="H11" s="871"/>
      <c r="I11" s="871"/>
      <c r="J11" s="871"/>
      <c r="K11" s="871"/>
      <c r="L11" s="871"/>
      <c r="M11" s="871"/>
    </row>
    <row r="12" spans="1:16" ht="40.5">
      <c r="A12" s="1133" t="str">
        <f>Echéancier!B5</f>
        <v>Action A 1 - Sensibilisation des scolaires au développement durable</v>
      </c>
      <c r="B12" s="491" t="s">
        <v>455</v>
      </c>
      <c r="C12" s="581" t="s">
        <v>505</v>
      </c>
      <c r="D12" s="599">
        <v>5000</v>
      </c>
      <c r="E12" s="599"/>
      <c r="F12" s="616"/>
      <c r="G12" s="616"/>
      <c r="H12" s="631">
        <v>5000</v>
      </c>
      <c r="I12" s="636"/>
      <c r="J12" s="631"/>
      <c r="K12" s="636"/>
      <c r="L12" s="631"/>
      <c r="M12" s="808">
        <f>SUM(H12:L12)</f>
        <v>5000</v>
      </c>
    </row>
    <row r="13" spans="1:16">
      <c r="A13" s="1105"/>
      <c r="B13" s="491" t="s">
        <v>456</v>
      </c>
      <c r="C13" s="582"/>
      <c r="D13" s="600"/>
      <c r="E13" s="600"/>
      <c r="F13" s="617"/>
      <c r="G13" s="617"/>
      <c r="H13" s="633"/>
      <c r="I13" s="632"/>
      <c r="J13" s="633"/>
      <c r="K13" s="632"/>
      <c r="L13" s="633"/>
      <c r="M13" s="809">
        <f t="shared" ref="M13:M24" si="0">SUM(H13:L13)</f>
        <v>0</v>
      </c>
    </row>
    <row r="14" spans="1:16" ht="14.25" thickBot="1">
      <c r="A14" s="1107"/>
      <c r="B14" s="491" t="s">
        <v>284</v>
      </c>
      <c r="C14" s="582"/>
      <c r="D14" s="600"/>
      <c r="E14" s="600"/>
      <c r="F14" s="617"/>
      <c r="G14" s="617"/>
      <c r="H14" s="637"/>
      <c r="I14" s="638"/>
      <c r="J14" s="637"/>
      <c r="K14" s="638"/>
      <c r="L14" s="637"/>
      <c r="M14" s="811">
        <f t="shared" si="0"/>
        <v>0</v>
      </c>
    </row>
    <row r="15" spans="1:16" ht="15" thickBot="1">
      <c r="A15" s="459"/>
      <c r="B15" s="494" t="s">
        <v>427</v>
      </c>
      <c r="C15" s="583"/>
      <c r="D15" s="601"/>
      <c r="E15" s="601"/>
      <c r="F15" s="618"/>
      <c r="G15" s="618"/>
      <c r="H15" s="634">
        <f>SUM(H12:H14)</f>
        <v>5000</v>
      </c>
      <c r="I15" s="635">
        <f>SUM(I12:I14)</f>
        <v>0</v>
      </c>
      <c r="J15" s="634">
        <f>SUM(J12:J14)</f>
        <v>0</v>
      </c>
      <c r="K15" s="635">
        <f>SUM(K12:K14)</f>
        <v>0</v>
      </c>
      <c r="L15" s="634">
        <f>SUM(L12:L14)</f>
        <v>0</v>
      </c>
      <c r="M15" s="810">
        <f>SUM(H15:L15)</f>
        <v>5000</v>
      </c>
      <c r="O15" s="827"/>
      <c r="P15" s="827"/>
    </row>
    <row r="16" spans="1:16" ht="27">
      <c r="A16" s="1111" t="str">
        <f>Echéancier!B6</f>
        <v>Action A 2 -  Consommation Ecoresponsable</v>
      </c>
      <c r="B16" s="497" t="s">
        <v>451</v>
      </c>
      <c r="C16" s="584"/>
      <c r="D16" s="602"/>
      <c r="E16" s="602"/>
      <c r="F16" s="619"/>
      <c r="G16" s="619"/>
      <c r="H16" s="631"/>
      <c r="I16" s="636"/>
      <c r="J16" s="631"/>
      <c r="K16" s="636"/>
      <c r="L16" s="631"/>
      <c r="M16" s="808">
        <f t="shared" si="0"/>
        <v>0</v>
      </c>
    </row>
    <row r="17" spans="1:13" ht="27">
      <c r="A17" s="1112"/>
      <c r="B17" s="491" t="s">
        <v>453</v>
      </c>
      <c r="C17" s="582" t="s">
        <v>506</v>
      </c>
      <c r="D17" s="600"/>
      <c r="E17" s="600"/>
      <c r="F17" s="617"/>
      <c r="G17" s="617"/>
      <c r="H17" s="633"/>
      <c r="I17" s="632"/>
      <c r="J17" s="633"/>
      <c r="K17" s="632"/>
      <c r="L17" s="633"/>
      <c r="M17" s="809">
        <f>SUM(H17:L17)</f>
        <v>0</v>
      </c>
    </row>
    <row r="18" spans="1:13">
      <c r="A18" s="1112"/>
      <c r="B18" s="491" t="s">
        <v>450</v>
      </c>
      <c r="C18" s="582"/>
      <c r="D18" s="600"/>
      <c r="E18" s="600"/>
      <c r="F18" s="617"/>
      <c r="G18" s="617"/>
      <c r="H18" s="633"/>
      <c r="I18" s="632"/>
      <c r="J18" s="633"/>
      <c r="K18" s="632"/>
      <c r="L18" s="633"/>
      <c r="M18" s="809">
        <f t="shared" si="0"/>
        <v>0</v>
      </c>
    </row>
    <row r="19" spans="1:13" ht="14.25" thickBot="1">
      <c r="A19" s="1112"/>
      <c r="B19" s="491" t="s">
        <v>454</v>
      </c>
      <c r="C19" s="582" t="s">
        <v>507</v>
      </c>
      <c r="D19" s="600">
        <v>14000</v>
      </c>
      <c r="E19" s="600"/>
      <c r="F19" s="617">
        <v>4</v>
      </c>
      <c r="G19" s="617">
        <v>1</v>
      </c>
      <c r="H19" s="633"/>
      <c r="I19" s="632">
        <f>SLN($D$19,0,$F$19)</f>
        <v>3500</v>
      </c>
      <c r="J19" s="633">
        <f>I19</f>
        <v>3500</v>
      </c>
      <c r="K19" s="633">
        <f>J19</f>
        <v>3500</v>
      </c>
      <c r="L19" s="633">
        <f>J19</f>
        <v>3500</v>
      </c>
      <c r="M19" s="809">
        <f t="shared" si="0"/>
        <v>14000</v>
      </c>
    </row>
    <row r="20" spans="1:13" ht="15" thickBot="1">
      <c r="A20" s="459"/>
      <c r="B20" s="494" t="s">
        <v>428</v>
      </c>
      <c r="C20" s="583"/>
      <c r="D20" s="601"/>
      <c r="E20" s="601"/>
      <c r="F20" s="618"/>
      <c r="G20" s="618"/>
      <c r="H20" s="634">
        <f>SUM(H16:H19)</f>
        <v>0</v>
      </c>
      <c r="I20" s="635">
        <f>SUM(I16:I19)</f>
        <v>3500</v>
      </c>
      <c r="J20" s="634">
        <f>SUM(J16:J19)</f>
        <v>3500</v>
      </c>
      <c r="K20" s="635">
        <f>SUM(K16:K19)</f>
        <v>3500</v>
      </c>
      <c r="L20" s="634">
        <f>SUM(L16:L19)</f>
        <v>3500</v>
      </c>
      <c r="M20" s="810">
        <f>SUM(H20:L20)</f>
        <v>14000</v>
      </c>
    </row>
    <row r="21" spans="1:13" ht="27">
      <c r="A21" s="1104" t="str">
        <f>Echéancier!B7</f>
        <v>Action A 3 -  Communication axée prévention</v>
      </c>
      <c r="B21" s="501" t="s">
        <v>457</v>
      </c>
      <c r="C21" s="581"/>
      <c r="D21" s="599"/>
      <c r="E21" s="599"/>
      <c r="F21" s="616"/>
      <c r="G21" s="616"/>
      <c r="H21" s="639"/>
      <c r="I21" s="640"/>
      <c r="J21" s="639"/>
      <c r="K21" s="640"/>
      <c r="L21" s="639"/>
      <c r="M21" s="808">
        <f t="shared" si="0"/>
        <v>0</v>
      </c>
    </row>
    <row r="22" spans="1:13" ht="40.5">
      <c r="A22" s="1105"/>
      <c r="B22" s="501" t="s">
        <v>535</v>
      </c>
      <c r="C22" s="672"/>
      <c r="D22" s="599">
        <v>150000</v>
      </c>
      <c r="E22" s="599"/>
      <c r="F22" s="616">
        <v>5</v>
      </c>
      <c r="G22" s="616">
        <v>1</v>
      </c>
      <c r="H22" s="633">
        <f>SLN($D$22,0,$F$22)</f>
        <v>30000</v>
      </c>
      <c r="I22" s="632">
        <f>H22</f>
        <v>30000</v>
      </c>
      <c r="J22" s="633">
        <f>H22</f>
        <v>30000</v>
      </c>
      <c r="K22" s="633">
        <f>H22</f>
        <v>30000</v>
      </c>
      <c r="L22" s="633">
        <f>H22</f>
        <v>30000</v>
      </c>
      <c r="M22" s="809">
        <f>SUM(H22:L22)</f>
        <v>150000</v>
      </c>
    </row>
    <row r="23" spans="1:13">
      <c r="A23" s="1105"/>
      <c r="B23" s="501" t="s">
        <v>458</v>
      </c>
      <c r="C23" s="581"/>
      <c r="D23" s="599"/>
      <c r="E23" s="599"/>
      <c r="F23" s="616"/>
      <c r="G23" s="616"/>
      <c r="H23" s="639"/>
      <c r="I23" s="640"/>
      <c r="J23" s="639"/>
      <c r="K23" s="640"/>
      <c r="L23" s="639"/>
      <c r="M23" s="809">
        <f t="shared" si="0"/>
        <v>0</v>
      </c>
    </row>
    <row r="24" spans="1:13" ht="14.25" thickBot="1">
      <c r="A24" s="1105"/>
      <c r="B24" s="491" t="s">
        <v>459</v>
      </c>
      <c r="C24" s="582"/>
      <c r="D24" s="600"/>
      <c r="E24" s="600"/>
      <c r="F24" s="617"/>
      <c r="G24" s="617"/>
      <c r="H24" s="633"/>
      <c r="I24" s="632"/>
      <c r="J24" s="633"/>
      <c r="K24" s="632"/>
      <c r="L24" s="633"/>
      <c r="M24" s="811">
        <f t="shared" si="0"/>
        <v>0</v>
      </c>
    </row>
    <row r="25" spans="1:13" ht="15" thickBot="1">
      <c r="A25" s="460"/>
      <c r="B25" s="503" t="s">
        <v>429</v>
      </c>
      <c r="C25" s="572"/>
      <c r="D25" s="603"/>
      <c r="E25" s="603"/>
      <c r="F25" s="620"/>
      <c r="G25" s="620"/>
      <c r="H25" s="634">
        <f>SUM(H21:H24)</f>
        <v>30000</v>
      </c>
      <c r="I25" s="634">
        <f>SUM(I21:I24)</f>
        <v>30000</v>
      </c>
      <c r="J25" s="634">
        <f>SUM(J21:J24)</f>
        <v>30000</v>
      </c>
      <c r="K25" s="634">
        <f>SUM(K21:K24)</f>
        <v>30000</v>
      </c>
      <c r="L25" s="634">
        <f>SUM(L21:L24)</f>
        <v>30000</v>
      </c>
      <c r="M25" s="810">
        <f>SUM(H25:L25)</f>
        <v>150000</v>
      </c>
    </row>
    <row r="26" spans="1:13" s="490" customFormat="1" ht="8.25" customHeight="1">
      <c r="A26" s="458"/>
      <c r="B26" s="488"/>
      <c r="C26" s="571"/>
      <c r="D26" s="598"/>
      <c r="E26" s="598"/>
      <c r="F26" s="615"/>
      <c r="G26" s="615"/>
      <c r="H26" s="425"/>
      <c r="I26" s="425"/>
      <c r="J26" s="425"/>
      <c r="K26" s="425"/>
      <c r="L26" s="425"/>
      <c r="M26" s="594"/>
    </row>
    <row r="27" spans="1:13" s="490" customFormat="1" ht="21.75" customHeight="1" thickBot="1">
      <c r="A27" s="1121" t="s">
        <v>315</v>
      </c>
      <c r="B27" s="1121"/>
      <c r="C27" s="1121"/>
      <c r="D27" s="1121"/>
      <c r="E27" s="1121"/>
      <c r="F27" s="1121"/>
      <c r="G27" s="1121"/>
      <c r="H27" s="1121"/>
      <c r="I27" s="1121"/>
      <c r="J27" s="1121"/>
      <c r="K27" s="1121"/>
      <c r="L27" s="1121"/>
      <c r="M27" s="1121"/>
    </row>
    <row r="28" spans="1:13" ht="27">
      <c r="A28" s="1114" t="str">
        <f>Echéancier!B10</f>
        <v>Action B 4 -  Manifestations écoresponsables</v>
      </c>
      <c r="B28" s="501" t="s">
        <v>460</v>
      </c>
      <c r="C28" s="581" t="s">
        <v>508</v>
      </c>
      <c r="D28" s="599">
        <v>1000</v>
      </c>
      <c r="E28" s="599"/>
      <c r="F28" s="616"/>
      <c r="G28" s="616"/>
      <c r="H28" s="675"/>
      <c r="I28" s="631">
        <v>1000</v>
      </c>
      <c r="J28" s="631"/>
      <c r="K28" s="631"/>
      <c r="L28" s="631"/>
      <c r="M28" s="808">
        <f t="shared" ref="M28:M38" si="1">SUM(H28:L28)</f>
        <v>1000</v>
      </c>
    </row>
    <row r="29" spans="1:13" ht="14.25" thickBot="1">
      <c r="A29" s="1105"/>
      <c r="B29" s="491" t="s">
        <v>461</v>
      </c>
      <c r="C29" s="582" t="s">
        <v>509</v>
      </c>
      <c r="D29" s="673">
        <f>I29+J29+K29+L29</f>
        <v>9000</v>
      </c>
      <c r="E29" s="673"/>
      <c r="F29" s="617"/>
      <c r="G29" s="617"/>
      <c r="H29" s="818"/>
      <c r="I29" s="633">
        <v>2000</v>
      </c>
      <c r="J29" s="633">
        <v>3000</v>
      </c>
      <c r="K29" s="633">
        <v>3000</v>
      </c>
      <c r="L29" s="633">
        <v>1000</v>
      </c>
      <c r="M29" s="809">
        <f t="shared" si="1"/>
        <v>9000</v>
      </c>
    </row>
    <row r="30" spans="1:13" ht="15" thickBot="1">
      <c r="A30" s="461"/>
      <c r="B30" s="504" t="s">
        <v>430</v>
      </c>
      <c r="C30" s="585"/>
      <c r="D30" s="604"/>
      <c r="E30" s="604"/>
      <c r="F30" s="621"/>
      <c r="G30" s="621"/>
      <c r="H30" s="819">
        <f>SUM(H28:H29)</f>
        <v>0</v>
      </c>
      <c r="I30" s="641">
        <f>SUM(I28:I29)</f>
        <v>3000</v>
      </c>
      <c r="J30" s="641">
        <f>SUM(J28:J29)</f>
        <v>3000</v>
      </c>
      <c r="K30" s="641">
        <f>SUM(K28:K29)</f>
        <v>3000</v>
      </c>
      <c r="L30" s="641">
        <f>SUM(L28:L29)</f>
        <v>1000</v>
      </c>
      <c r="M30" s="810">
        <f t="shared" si="1"/>
        <v>10000</v>
      </c>
    </row>
    <row r="31" spans="1:13" ht="40.5">
      <c r="A31" s="1104" t="str">
        <f>Echéancier!B11</f>
        <v>Action B 5 -  Favoriser l'usage de la vaisselle lavable</v>
      </c>
      <c r="B31" s="491" t="s">
        <v>462</v>
      </c>
      <c r="C31" s="582" t="s">
        <v>510</v>
      </c>
      <c r="D31" s="600">
        <v>8000</v>
      </c>
      <c r="E31" s="600"/>
      <c r="F31" s="617">
        <v>4</v>
      </c>
      <c r="G31" s="617">
        <v>1</v>
      </c>
      <c r="H31" s="818"/>
      <c r="I31" s="633">
        <f>SLN($D$31,0,$F$31)</f>
        <v>2000</v>
      </c>
      <c r="J31" s="633">
        <f>I31</f>
        <v>2000</v>
      </c>
      <c r="K31" s="633">
        <f>I31</f>
        <v>2000</v>
      </c>
      <c r="L31" s="633">
        <f>I31</f>
        <v>2000</v>
      </c>
      <c r="M31" s="808">
        <f t="shared" si="1"/>
        <v>8000</v>
      </c>
    </row>
    <row r="32" spans="1:13" ht="41.25" thickBot="1">
      <c r="A32" s="1105"/>
      <c r="B32" s="491" t="s">
        <v>463</v>
      </c>
      <c r="C32" s="582" t="s">
        <v>512</v>
      </c>
      <c r="D32" s="600">
        <v>6000</v>
      </c>
      <c r="E32" s="600"/>
      <c r="F32" s="617"/>
      <c r="G32" s="617"/>
      <c r="H32" s="818"/>
      <c r="I32" s="633"/>
      <c r="J32" s="633">
        <v>2000</v>
      </c>
      <c r="K32" s="633">
        <v>2000</v>
      </c>
      <c r="L32" s="633">
        <v>2000</v>
      </c>
      <c r="M32" s="809">
        <f t="shared" si="1"/>
        <v>6000</v>
      </c>
    </row>
    <row r="33" spans="1:13" ht="15" thickBot="1">
      <c r="A33" s="461"/>
      <c r="B33" s="504" t="s">
        <v>431</v>
      </c>
      <c r="C33" s="585"/>
      <c r="D33" s="604"/>
      <c r="E33" s="604"/>
      <c r="F33" s="621"/>
      <c r="G33" s="621"/>
      <c r="H33" s="819">
        <f>SUM(H31:H32)</f>
        <v>0</v>
      </c>
      <c r="I33" s="641">
        <f>SUM(I31:I32)</f>
        <v>2000</v>
      </c>
      <c r="J33" s="641">
        <f>SUM(J31:J32)</f>
        <v>4000</v>
      </c>
      <c r="K33" s="641">
        <f>SUM(K31:K32)</f>
        <v>4000</v>
      </c>
      <c r="L33" s="641">
        <f>SUM(L31:L32)</f>
        <v>4000</v>
      </c>
      <c r="M33" s="810">
        <f t="shared" si="1"/>
        <v>14000</v>
      </c>
    </row>
    <row r="34" spans="1:13" ht="54.75" thickBot="1">
      <c r="A34" s="569" t="str">
        <f>Echéancier!B12</f>
        <v>Action B 6 -  Echanger les bonnes pratiques entre communes</v>
      </c>
      <c r="B34" s="491" t="s">
        <v>469</v>
      </c>
      <c r="C34" s="582" t="s">
        <v>511</v>
      </c>
      <c r="D34" s="600">
        <v>6000</v>
      </c>
      <c r="E34" s="600"/>
      <c r="F34" s="617"/>
      <c r="G34" s="617"/>
      <c r="H34" s="818">
        <v>2000</v>
      </c>
      <c r="I34" s="633">
        <v>2000</v>
      </c>
      <c r="J34" s="633">
        <v>2000</v>
      </c>
      <c r="K34" s="633"/>
      <c r="L34" s="633"/>
      <c r="M34" s="808">
        <f t="shared" si="1"/>
        <v>6000</v>
      </c>
    </row>
    <row r="35" spans="1:13" ht="15" thickBot="1">
      <c r="A35" s="461"/>
      <c r="B35" s="504" t="s">
        <v>432</v>
      </c>
      <c r="C35" s="585"/>
      <c r="D35" s="604"/>
      <c r="E35" s="604"/>
      <c r="F35" s="621"/>
      <c r="G35" s="621"/>
      <c r="H35" s="820">
        <f>SUM(H34:H34)</f>
        <v>2000</v>
      </c>
      <c r="I35" s="641">
        <f>SUM(I34:I34)</f>
        <v>2000</v>
      </c>
      <c r="J35" s="641">
        <f>SUM(J34:J34)</f>
        <v>2000</v>
      </c>
      <c r="K35" s="641">
        <f>SUM(K34:K34)</f>
        <v>0</v>
      </c>
      <c r="L35" s="641">
        <f>SUM(L34:L34)</f>
        <v>0</v>
      </c>
      <c r="M35" s="810">
        <f t="shared" si="1"/>
        <v>6000</v>
      </c>
    </row>
    <row r="36" spans="1:13" ht="40.5" customHeight="1">
      <c r="A36" s="1104" t="str">
        <f>Echéancier!B13</f>
        <v>Action B 7 -  Formation des agents aux bonnes pratiques et à la diffusion des messages</v>
      </c>
      <c r="B36" s="491" t="s">
        <v>464</v>
      </c>
      <c r="C36" s="581"/>
      <c r="D36" s="599"/>
      <c r="E36" s="599"/>
      <c r="F36" s="616"/>
      <c r="G36" s="616"/>
      <c r="H36" s="676"/>
      <c r="I36" s="639"/>
      <c r="J36" s="639"/>
      <c r="K36" s="639"/>
      <c r="L36" s="639"/>
      <c r="M36" s="809">
        <f t="shared" si="1"/>
        <v>0</v>
      </c>
    </row>
    <row r="37" spans="1:13" ht="27.75" thickBot="1">
      <c r="A37" s="1105"/>
      <c r="B37" s="491" t="s">
        <v>465</v>
      </c>
      <c r="C37" s="581"/>
      <c r="D37" s="599"/>
      <c r="E37" s="599"/>
      <c r="F37" s="616"/>
      <c r="G37" s="616"/>
      <c r="H37" s="676"/>
      <c r="I37" s="639"/>
      <c r="J37" s="639"/>
      <c r="K37" s="639"/>
      <c r="L37" s="639"/>
      <c r="M37" s="809">
        <f t="shared" si="1"/>
        <v>0</v>
      </c>
    </row>
    <row r="38" spans="1:13" ht="15" thickBot="1">
      <c r="A38" s="461"/>
      <c r="B38" s="504" t="s">
        <v>433</v>
      </c>
      <c r="C38" s="585"/>
      <c r="D38" s="604"/>
      <c r="E38" s="604"/>
      <c r="F38" s="621"/>
      <c r="G38" s="621"/>
      <c r="H38" s="641">
        <f>SUM(H36:H37)</f>
        <v>0</v>
      </c>
      <c r="I38" s="641">
        <f t="shared" ref="I38:L38" si="2">SUM(I36:I37)</f>
        <v>0</v>
      </c>
      <c r="J38" s="641">
        <f t="shared" si="2"/>
        <v>0</v>
      </c>
      <c r="K38" s="641">
        <f t="shared" si="2"/>
        <v>0</v>
      </c>
      <c r="L38" s="641">
        <f t="shared" si="2"/>
        <v>0</v>
      </c>
      <c r="M38" s="810">
        <f t="shared" si="1"/>
        <v>0</v>
      </c>
    </row>
    <row r="39" spans="1:13" s="490" customFormat="1" ht="8.25" customHeight="1">
      <c r="A39" s="458"/>
      <c r="B39" s="488"/>
      <c r="C39" s="488"/>
      <c r="D39" s="596"/>
      <c r="E39" s="596"/>
      <c r="F39" s="614"/>
      <c r="G39" s="614"/>
      <c r="H39" s="426"/>
      <c r="I39" s="426"/>
      <c r="J39" s="426"/>
      <c r="K39" s="426"/>
      <c r="L39" s="426"/>
      <c r="M39" s="594"/>
    </row>
    <row r="40" spans="1:13" s="490" customFormat="1" ht="18.75" customHeight="1">
      <c r="A40" s="1110" t="s">
        <v>320</v>
      </c>
      <c r="B40" s="1110"/>
      <c r="C40" s="1110"/>
      <c r="D40" s="1110"/>
      <c r="E40" s="1110"/>
      <c r="F40" s="1110"/>
      <c r="G40" s="1110"/>
      <c r="H40" s="1110"/>
      <c r="I40" s="1110"/>
      <c r="J40" s="1110"/>
      <c r="K40" s="1110"/>
      <c r="L40" s="1110"/>
      <c r="M40" s="1110"/>
    </row>
    <row r="41" spans="1:13" s="490" customFormat="1" ht="18.75" customHeight="1" thickBot="1">
      <c r="A41" s="874" t="s">
        <v>321</v>
      </c>
      <c r="B41" s="874"/>
      <c r="C41" s="874"/>
      <c r="D41" s="874"/>
      <c r="E41" s="874"/>
      <c r="F41" s="874"/>
      <c r="G41" s="874"/>
      <c r="H41" s="874"/>
      <c r="I41" s="874"/>
      <c r="J41" s="874"/>
      <c r="K41" s="874"/>
      <c r="L41" s="874"/>
      <c r="M41" s="874"/>
    </row>
    <row r="42" spans="1:13" ht="76.5" customHeight="1">
      <c r="A42" s="1104" t="str">
        <f>Echéancier!B17</f>
        <v>Action C 8 -  Compostage domestique</v>
      </c>
      <c r="B42" s="491" t="s">
        <v>619</v>
      </c>
      <c r="C42" s="581" t="s">
        <v>620</v>
      </c>
      <c r="D42" s="599">
        <f>139500</f>
        <v>139500</v>
      </c>
      <c r="E42" s="599"/>
      <c r="F42" s="616">
        <v>5</v>
      </c>
      <c r="G42" s="654"/>
      <c r="H42" s="631">
        <f>SLN($D$42,0,$F$42)</f>
        <v>27900</v>
      </c>
      <c r="I42" s="631">
        <f t="shared" ref="I42:L42" si="3">SLN($D$42,0,$F$42)</f>
        <v>27900</v>
      </c>
      <c r="J42" s="631">
        <f t="shared" si="3"/>
        <v>27900</v>
      </c>
      <c r="K42" s="631">
        <f t="shared" si="3"/>
        <v>27900</v>
      </c>
      <c r="L42" s="631">
        <f t="shared" si="3"/>
        <v>27900</v>
      </c>
      <c r="M42" s="808">
        <f>SUM(H42:L42)</f>
        <v>139500</v>
      </c>
    </row>
    <row r="43" spans="1:13" ht="14.25" thickBot="1">
      <c r="A43" s="1105"/>
      <c r="B43" s="501" t="s">
        <v>467</v>
      </c>
      <c r="C43" s="581"/>
      <c r="D43" s="599"/>
      <c r="E43" s="599"/>
      <c r="F43" s="616"/>
      <c r="G43" s="616"/>
      <c r="H43" s="639"/>
      <c r="I43" s="821"/>
      <c r="J43" s="639"/>
      <c r="K43" s="821"/>
      <c r="L43" s="821"/>
      <c r="M43" s="809">
        <f t="shared" ref="M43:M46" si="4">SUM(H43:L43)</f>
        <v>0</v>
      </c>
    </row>
    <row r="44" spans="1:13" ht="15" thickBot="1">
      <c r="A44" s="462"/>
      <c r="B44" s="506" t="s">
        <v>434</v>
      </c>
      <c r="C44" s="586"/>
      <c r="D44" s="605"/>
      <c r="E44" s="605"/>
      <c r="F44" s="622"/>
      <c r="G44" s="622"/>
      <c r="H44" s="643">
        <f>SUM(H42:H43)</f>
        <v>27900</v>
      </c>
      <c r="I44" s="644">
        <f>SUM(I42:I43)</f>
        <v>27900</v>
      </c>
      <c r="J44" s="643">
        <f>SUM(J42:J43)</f>
        <v>27900</v>
      </c>
      <c r="K44" s="644">
        <f>SUM(K42:K43)</f>
        <v>27900</v>
      </c>
      <c r="L44" s="643">
        <f>SUM(L42:L43)</f>
        <v>27900</v>
      </c>
      <c r="M44" s="810">
        <f>SUM(H44:L44)</f>
        <v>139500</v>
      </c>
    </row>
    <row r="45" spans="1:13" ht="40.5">
      <c r="A45" s="1104" t="str">
        <f>Echéancier!B18</f>
        <v>Action C 9 -  Compostage des gros producteurs</v>
      </c>
      <c r="B45" s="491" t="s">
        <v>471</v>
      </c>
      <c r="C45" s="581" t="s">
        <v>537</v>
      </c>
      <c r="D45" s="674">
        <f>250*3</f>
        <v>750</v>
      </c>
      <c r="E45" s="599">
        <f>250*0.2</f>
        <v>50</v>
      </c>
      <c r="F45" s="616">
        <v>3</v>
      </c>
      <c r="G45" s="654">
        <v>5</v>
      </c>
      <c r="H45" s="639">
        <f>SLN(E45*G45,0,F45)</f>
        <v>83.333333333333329</v>
      </c>
      <c r="I45" s="631">
        <f>H45</f>
        <v>83.333333333333329</v>
      </c>
      <c r="J45" s="639">
        <f>H45</f>
        <v>83.333333333333329</v>
      </c>
      <c r="K45" s="631"/>
      <c r="L45" s="639"/>
      <c r="M45" s="809">
        <f t="shared" si="4"/>
        <v>250</v>
      </c>
    </row>
    <row r="46" spans="1:13" ht="27.75" thickBot="1">
      <c r="A46" s="1105"/>
      <c r="B46" s="501" t="s">
        <v>470</v>
      </c>
      <c r="C46" s="581"/>
      <c r="D46" s="599"/>
      <c r="E46" s="599"/>
      <c r="F46" s="616"/>
      <c r="G46" s="616"/>
      <c r="H46" s="639"/>
      <c r="I46" s="821"/>
      <c r="J46" s="639"/>
      <c r="K46" s="821"/>
      <c r="L46" s="639"/>
      <c r="M46" s="809">
        <f t="shared" si="4"/>
        <v>0</v>
      </c>
    </row>
    <row r="47" spans="1:13" ht="15" thickBot="1">
      <c r="A47" s="509"/>
      <c r="B47" s="510" t="s">
        <v>435</v>
      </c>
      <c r="C47" s="573"/>
      <c r="D47" s="606"/>
      <c r="E47" s="606"/>
      <c r="F47" s="623"/>
      <c r="G47" s="623"/>
      <c r="H47" s="643">
        <f>SUM(H45:H46)</f>
        <v>83.333333333333329</v>
      </c>
      <c r="I47" s="822">
        <f>SUM(I45:I46)</f>
        <v>83.333333333333329</v>
      </c>
      <c r="J47" s="643">
        <f>SUM(J45:J46)</f>
        <v>83.333333333333329</v>
      </c>
      <c r="K47" s="823">
        <f>SUM(K45:K46)</f>
        <v>0</v>
      </c>
      <c r="L47" s="643">
        <f>SUM(L45:L46)</f>
        <v>0</v>
      </c>
      <c r="M47" s="810">
        <f>SUM(H47:L47)</f>
        <v>250</v>
      </c>
    </row>
    <row r="48" spans="1:13" ht="6" customHeight="1">
      <c r="H48" s="576"/>
      <c r="I48" s="576"/>
      <c r="J48" s="576"/>
      <c r="K48" s="576"/>
      <c r="L48" s="576"/>
    </row>
    <row r="49" spans="1:13" s="490" customFormat="1" ht="18.75" customHeight="1" thickBot="1">
      <c r="A49" s="875" t="str">
        <f>Echéancier!A20</f>
        <v>C-2- Autres actions : opération sacs de caisse, stop-pub, gaspillage alimentaire,…</v>
      </c>
      <c r="B49" s="875"/>
      <c r="C49" s="875"/>
      <c r="D49" s="875"/>
      <c r="E49" s="875"/>
      <c r="F49" s="875"/>
      <c r="G49" s="875"/>
      <c r="H49" s="875"/>
      <c r="I49" s="875"/>
      <c r="J49" s="875"/>
      <c r="K49" s="875"/>
      <c r="L49" s="875"/>
      <c r="M49" s="875"/>
    </row>
    <row r="50" spans="1:13" ht="25.5" customHeight="1">
      <c r="A50" s="1104" t="str">
        <f>Echéancier!B21</f>
        <v>Action C 10 -  Lutte contre le gaspillage alimentaire</v>
      </c>
      <c r="B50" s="491" t="s">
        <v>472</v>
      </c>
      <c r="C50" s="581" t="s">
        <v>513</v>
      </c>
      <c r="D50" s="599">
        <v>3000</v>
      </c>
      <c r="E50" s="599"/>
      <c r="F50" s="616"/>
      <c r="G50" s="616"/>
      <c r="H50" s="631">
        <v>3000</v>
      </c>
      <c r="I50" s="631"/>
      <c r="J50" s="631"/>
      <c r="K50" s="631"/>
      <c r="L50" s="631"/>
      <c r="M50" s="808">
        <f t="shared" ref="M50:M57" si="5">SUM(H50:L50)</f>
        <v>3000</v>
      </c>
    </row>
    <row r="51" spans="1:13" ht="27">
      <c r="A51" s="1105"/>
      <c r="B51" s="501" t="s">
        <v>473</v>
      </c>
      <c r="C51" s="581" t="s">
        <v>514</v>
      </c>
      <c r="D51" s="599">
        <v>4500</v>
      </c>
      <c r="E51" s="599"/>
      <c r="F51" s="616"/>
      <c r="G51" s="616"/>
      <c r="H51" s="639"/>
      <c r="I51" s="639"/>
      <c r="J51" s="639">
        <v>1500</v>
      </c>
      <c r="K51" s="639">
        <v>1500</v>
      </c>
      <c r="L51" s="639">
        <v>1500</v>
      </c>
      <c r="M51" s="809">
        <f t="shared" si="5"/>
        <v>4500</v>
      </c>
    </row>
    <row r="52" spans="1:13" ht="27.75" thickBot="1">
      <c r="A52" s="1105"/>
      <c r="B52" s="501" t="s">
        <v>474</v>
      </c>
      <c r="C52" s="581"/>
      <c r="D52" s="599"/>
      <c r="E52" s="599"/>
      <c r="F52" s="616"/>
      <c r="G52" s="616"/>
      <c r="H52" s="639"/>
      <c r="I52" s="639"/>
      <c r="J52" s="639"/>
      <c r="K52" s="639"/>
      <c r="L52" s="639"/>
      <c r="M52" s="809">
        <f t="shared" si="5"/>
        <v>0</v>
      </c>
    </row>
    <row r="53" spans="1:13" ht="15" thickBot="1">
      <c r="A53" s="463"/>
      <c r="B53" s="512" t="s">
        <v>436</v>
      </c>
      <c r="C53" s="587"/>
      <c r="D53" s="607"/>
      <c r="E53" s="607"/>
      <c r="F53" s="624"/>
      <c r="G53" s="624"/>
      <c r="H53" s="645">
        <f>SUM(H50:H52)</f>
        <v>3000</v>
      </c>
      <c r="I53" s="645">
        <f>SUM(I50:I52)</f>
        <v>0</v>
      </c>
      <c r="J53" s="645">
        <f>SUM(J50:J52)</f>
        <v>1500</v>
      </c>
      <c r="K53" s="645">
        <f>SUM(K50:K52)</f>
        <v>1500</v>
      </c>
      <c r="L53" s="645">
        <f>SUM(L50:L52)</f>
        <v>1500</v>
      </c>
      <c r="M53" s="810">
        <f t="shared" si="5"/>
        <v>7500</v>
      </c>
    </row>
    <row r="54" spans="1:13" ht="27">
      <c r="A54" s="1104" t="str">
        <f>Echéancier!B22</f>
        <v>Action C 11 -  Stop-Pub</v>
      </c>
      <c r="B54" s="491" t="s">
        <v>475</v>
      </c>
      <c r="C54" s="581" t="s">
        <v>513</v>
      </c>
      <c r="D54" s="599">
        <v>1500</v>
      </c>
      <c r="E54" s="599"/>
      <c r="F54" s="616"/>
      <c r="G54" s="616"/>
      <c r="H54" s="639"/>
      <c r="I54" s="639"/>
      <c r="J54" s="639">
        <v>1500</v>
      </c>
      <c r="K54" s="639"/>
      <c r="L54" s="639"/>
      <c r="M54" s="809">
        <f t="shared" si="5"/>
        <v>1500</v>
      </c>
    </row>
    <row r="55" spans="1:13">
      <c r="A55" s="1105"/>
      <c r="B55" s="501" t="s">
        <v>476</v>
      </c>
      <c r="C55" s="581" t="s">
        <v>514</v>
      </c>
      <c r="D55" s="599">
        <v>2000</v>
      </c>
      <c r="E55" s="599"/>
      <c r="F55" s="616"/>
      <c r="G55" s="616"/>
      <c r="H55" s="639"/>
      <c r="I55" s="639"/>
      <c r="J55" s="639">
        <v>2000</v>
      </c>
      <c r="K55" s="639"/>
      <c r="L55" s="639"/>
      <c r="M55" s="809">
        <f t="shared" si="5"/>
        <v>2000</v>
      </c>
    </row>
    <row r="56" spans="1:13" ht="14.25" thickBot="1">
      <c r="A56" s="1105"/>
      <c r="B56" s="501" t="s">
        <v>284</v>
      </c>
      <c r="C56" s="581"/>
      <c r="D56" s="599"/>
      <c r="E56" s="599"/>
      <c r="F56" s="616"/>
      <c r="G56" s="616"/>
      <c r="H56" s="639"/>
      <c r="I56" s="639"/>
      <c r="J56" s="639"/>
      <c r="K56" s="639"/>
      <c r="L56" s="639"/>
      <c r="M56" s="809">
        <f t="shared" si="5"/>
        <v>0</v>
      </c>
    </row>
    <row r="57" spans="1:13" ht="15" thickBot="1">
      <c r="A57" s="514"/>
      <c r="B57" s="515" t="s">
        <v>437</v>
      </c>
      <c r="C57" s="574"/>
      <c r="D57" s="608"/>
      <c r="E57" s="608"/>
      <c r="F57" s="625"/>
      <c r="G57" s="625"/>
      <c r="H57" s="645">
        <f>SUM(H54:H56)</f>
        <v>0</v>
      </c>
      <c r="I57" s="645">
        <f>SUM(I54:I56)</f>
        <v>0</v>
      </c>
      <c r="J57" s="645">
        <f>SUM(J54:J56)</f>
        <v>3500</v>
      </c>
      <c r="K57" s="645">
        <f>SUM(K54:K56)</f>
        <v>0</v>
      </c>
      <c r="L57" s="645">
        <f>SUM(L54:L56)</f>
        <v>0</v>
      </c>
      <c r="M57" s="810">
        <f t="shared" si="5"/>
        <v>3500</v>
      </c>
    </row>
    <row r="59" spans="1:13" s="490" customFormat="1" ht="18.75" customHeight="1">
      <c r="A59" s="1108" t="str">
        <f>Echéancier!A24</f>
        <v>D- Actions d'évitement de la production de déchets</v>
      </c>
      <c r="B59" s="1108"/>
      <c r="C59" s="1108"/>
      <c r="D59" s="1108"/>
      <c r="E59" s="1108"/>
      <c r="F59" s="1108"/>
      <c r="G59" s="1108"/>
      <c r="H59" s="1108"/>
      <c r="I59" s="1108"/>
      <c r="J59" s="1108"/>
      <c r="K59" s="1108"/>
      <c r="L59" s="1108"/>
      <c r="M59" s="1108"/>
    </row>
    <row r="60" spans="1:13" s="490" customFormat="1" ht="18.75" customHeight="1" thickBot="1">
      <c r="A60" s="870" t="str">
        <f>Echéancier!A25</f>
        <v>D-1- Réparation, réemploi</v>
      </c>
      <c r="B60" s="870"/>
      <c r="C60" s="870"/>
      <c r="D60" s="870"/>
      <c r="E60" s="870"/>
      <c r="F60" s="870"/>
      <c r="G60" s="870"/>
      <c r="H60" s="870"/>
      <c r="I60" s="870"/>
      <c r="J60" s="870"/>
      <c r="K60" s="870"/>
      <c r="L60" s="870"/>
      <c r="M60" s="870"/>
    </row>
    <row r="61" spans="1:13" ht="27">
      <c r="A61" s="1104" t="str">
        <f>Echéancier!B26</f>
        <v>Action D 12- Réemploi, réparation</v>
      </c>
      <c r="B61" s="491" t="s">
        <v>477</v>
      </c>
      <c r="C61" s="581" t="s">
        <v>513</v>
      </c>
      <c r="D61" s="599">
        <v>800</v>
      </c>
      <c r="E61" s="599"/>
      <c r="F61" s="616"/>
      <c r="G61" s="616"/>
      <c r="H61" s="631"/>
      <c r="I61" s="631"/>
      <c r="J61" s="631">
        <v>800</v>
      </c>
      <c r="K61" s="631"/>
      <c r="L61" s="631"/>
      <c r="M61" s="808">
        <f>SUM(H61:L61)</f>
        <v>800</v>
      </c>
    </row>
    <row r="62" spans="1:13">
      <c r="A62" s="1105"/>
      <c r="B62" s="501" t="s">
        <v>478</v>
      </c>
      <c r="C62" s="581" t="s">
        <v>514</v>
      </c>
      <c r="D62" s="599">
        <v>1200</v>
      </c>
      <c r="E62" s="599"/>
      <c r="F62" s="616"/>
      <c r="G62" s="616"/>
      <c r="H62" s="639"/>
      <c r="I62" s="639"/>
      <c r="J62" s="639">
        <v>1200</v>
      </c>
      <c r="K62" s="639"/>
      <c r="L62" s="639"/>
      <c r="M62" s="809">
        <f>SUM(H62:L62)</f>
        <v>1200</v>
      </c>
    </row>
    <row r="63" spans="1:13">
      <c r="A63" s="1105"/>
      <c r="B63" s="501" t="s">
        <v>479</v>
      </c>
      <c r="C63" s="581"/>
      <c r="D63" s="599"/>
      <c r="E63" s="599"/>
      <c r="F63" s="616"/>
      <c r="G63" s="616"/>
      <c r="H63" s="639"/>
      <c r="I63" s="639"/>
      <c r="J63" s="639"/>
      <c r="K63" s="639"/>
      <c r="L63" s="639"/>
      <c r="M63" s="809">
        <f>SUM(H63:L63)</f>
        <v>0</v>
      </c>
    </row>
    <row r="64" spans="1:13" ht="14.25" thickBot="1">
      <c r="A64" s="1105"/>
      <c r="B64" s="501" t="s">
        <v>480</v>
      </c>
      <c r="C64" s="581"/>
      <c r="D64" s="599"/>
      <c r="E64" s="599"/>
      <c r="F64" s="616"/>
      <c r="G64" s="616"/>
      <c r="H64" s="639"/>
      <c r="I64" s="639"/>
      <c r="J64" s="639"/>
      <c r="K64" s="639"/>
      <c r="L64" s="639"/>
      <c r="M64" s="809">
        <f>SUM(H64:L64)</f>
        <v>0</v>
      </c>
    </row>
    <row r="65" spans="1:13" ht="15" thickBot="1">
      <c r="A65" s="464"/>
      <c r="B65" s="516" t="s">
        <v>438</v>
      </c>
      <c r="C65" s="575"/>
      <c r="D65" s="609"/>
      <c r="E65" s="609"/>
      <c r="F65" s="626"/>
      <c r="G65" s="626"/>
      <c r="H65" s="646">
        <f>SUM(H61:H64)</f>
        <v>0</v>
      </c>
      <c r="I65" s="646">
        <f>SUM(I61:I64)</f>
        <v>0</v>
      </c>
      <c r="J65" s="646">
        <f>SUM(J61:J64)</f>
        <v>2000</v>
      </c>
      <c r="K65" s="646">
        <f>SUM(K61:K64)</f>
        <v>0</v>
      </c>
      <c r="L65" s="646">
        <f>SUM(L61:L64)</f>
        <v>0</v>
      </c>
      <c r="M65" s="810">
        <f>SUM(H65:L65)</f>
        <v>2000</v>
      </c>
    </row>
    <row r="67" spans="1:13" s="490" customFormat="1" ht="18.75" customHeight="1">
      <c r="A67" s="868" t="str">
        <f>Echéancier!A28</f>
        <v>D-2- Autres actions d'évitement : promotion de l'eau du robinet…</v>
      </c>
      <c r="B67" s="868"/>
      <c r="C67" s="868"/>
      <c r="D67" s="868"/>
      <c r="E67" s="868"/>
      <c r="F67" s="868"/>
      <c r="G67" s="868"/>
      <c r="H67" s="868"/>
      <c r="I67" s="868"/>
      <c r="J67" s="868"/>
      <c r="K67" s="868"/>
      <c r="L67" s="868"/>
      <c r="M67" s="868"/>
    </row>
    <row r="69" spans="1:13" s="490" customFormat="1" ht="18.75" customHeight="1">
      <c r="A69" s="1109" t="str">
        <f>Echéancier!A30</f>
        <v>E- Actions de prévention des déchets des entreprises et actions de prévention des déchets dangereux</v>
      </c>
      <c r="B69" s="1109"/>
      <c r="C69" s="1109"/>
      <c r="D69" s="1109"/>
      <c r="E69" s="1109"/>
      <c r="F69" s="1109"/>
      <c r="G69" s="1109"/>
      <c r="H69" s="1109"/>
      <c r="I69" s="1109"/>
      <c r="J69" s="1109"/>
      <c r="K69" s="1109"/>
      <c r="L69" s="1109"/>
      <c r="M69" s="1109"/>
    </row>
    <row r="70" spans="1:13" s="490" customFormat="1" ht="18.75" customHeight="1" thickBot="1">
      <c r="A70" s="865" t="str">
        <f>Echéancier!A31</f>
        <v>E-1- Déchets des entreprises</v>
      </c>
      <c r="B70" s="865"/>
      <c r="C70" s="865"/>
      <c r="D70" s="865"/>
      <c r="E70" s="865"/>
      <c r="F70" s="865"/>
      <c r="G70" s="865"/>
      <c r="H70" s="865"/>
      <c r="I70" s="865"/>
      <c r="J70" s="865"/>
      <c r="K70" s="865"/>
      <c r="L70" s="865"/>
      <c r="M70" s="865"/>
    </row>
    <row r="71" spans="1:13">
      <c r="A71" s="1104" t="str">
        <f>Echéancier!B32</f>
        <v>Action E 13 -  Organiser le "manjé kochon"</v>
      </c>
      <c r="B71" s="491" t="s">
        <v>481</v>
      </c>
      <c r="C71" s="581"/>
      <c r="D71" s="599"/>
      <c r="E71" s="599"/>
      <c r="F71" s="616"/>
      <c r="G71" s="616"/>
      <c r="H71" s="675"/>
      <c r="I71" s="631"/>
      <c r="J71" s="631"/>
      <c r="K71" s="631"/>
      <c r="L71" s="677"/>
      <c r="M71" s="808">
        <f t="shared" ref="M71:M87" si="6">SUM(H71:L71)</f>
        <v>0</v>
      </c>
    </row>
    <row r="72" spans="1:13" ht="27">
      <c r="A72" s="1105"/>
      <c r="B72" s="501" t="s">
        <v>482</v>
      </c>
      <c r="C72" s="581" t="s">
        <v>515</v>
      </c>
      <c r="D72" s="599">
        <f>60*150</f>
        <v>9000</v>
      </c>
      <c r="E72" s="599">
        <v>60</v>
      </c>
      <c r="F72" s="616">
        <v>3</v>
      </c>
      <c r="G72" s="616">
        <v>150</v>
      </c>
      <c r="H72" s="676"/>
      <c r="I72" s="633"/>
      <c r="J72" s="633">
        <f>SLN(E72*G72,0,F72)</f>
        <v>3000</v>
      </c>
      <c r="K72" s="633">
        <f>J72</f>
        <v>3000</v>
      </c>
      <c r="L72" s="678">
        <f>J72</f>
        <v>3000</v>
      </c>
      <c r="M72" s="809">
        <f t="shared" si="6"/>
        <v>9000</v>
      </c>
    </row>
    <row r="73" spans="1:13" ht="14.25" thickBot="1">
      <c r="A73" s="1105"/>
      <c r="B73" s="501" t="s">
        <v>562</v>
      </c>
      <c r="C73" s="581"/>
      <c r="D73" s="599">
        <v>1000</v>
      </c>
      <c r="E73" s="599"/>
      <c r="F73" s="616"/>
      <c r="G73" s="616"/>
      <c r="H73" s="676"/>
      <c r="I73" s="639"/>
      <c r="J73" s="639">
        <v>1000</v>
      </c>
      <c r="K73" s="639"/>
      <c r="L73" s="678"/>
      <c r="M73" s="809">
        <f t="shared" si="6"/>
        <v>1000</v>
      </c>
    </row>
    <row r="74" spans="1:13" ht="15" thickBot="1">
      <c r="A74" s="465"/>
      <c r="B74" s="518" t="s">
        <v>439</v>
      </c>
      <c r="C74" s="588"/>
      <c r="D74" s="610"/>
      <c r="E74" s="610"/>
      <c r="F74" s="627"/>
      <c r="G74" s="627"/>
      <c r="H74" s="824">
        <f>SUM(H71:H73)</f>
        <v>0</v>
      </c>
      <c r="I74" s="647">
        <f>SUM(I71:I73)</f>
        <v>0</v>
      </c>
      <c r="J74" s="647">
        <f>SUM(J71:J73)</f>
        <v>4000</v>
      </c>
      <c r="K74" s="647">
        <f>SUM(K71:K73)</f>
        <v>3000</v>
      </c>
      <c r="L74" s="825">
        <f>SUM(L71:L73)</f>
        <v>3000</v>
      </c>
      <c r="M74" s="810">
        <f t="shared" si="6"/>
        <v>10000</v>
      </c>
    </row>
    <row r="75" spans="1:13" ht="27">
      <c r="A75" s="1104" t="str">
        <f>Echéancier!B33</f>
        <v>Action E 14 -  Organiser la collecte des dons alimentaires</v>
      </c>
      <c r="B75" s="491" t="s">
        <v>484</v>
      </c>
      <c r="C75" s="581" t="s">
        <v>516</v>
      </c>
      <c r="D75" s="599">
        <v>3000</v>
      </c>
      <c r="E75" s="599"/>
      <c r="F75" s="616"/>
      <c r="G75" s="616"/>
      <c r="H75" s="676"/>
      <c r="I75" s="639"/>
      <c r="J75" s="639"/>
      <c r="K75" s="639"/>
      <c r="L75" s="678">
        <v>3000</v>
      </c>
      <c r="M75" s="809">
        <f t="shared" si="6"/>
        <v>3000</v>
      </c>
    </row>
    <row r="76" spans="1:13" ht="14.25" thickBot="1">
      <c r="A76" s="1105"/>
      <c r="B76" s="501" t="s">
        <v>485</v>
      </c>
      <c r="C76" s="581"/>
      <c r="D76" s="599"/>
      <c r="E76" s="599"/>
      <c r="F76" s="616"/>
      <c r="G76" s="616"/>
      <c r="H76" s="676"/>
      <c r="I76" s="639"/>
      <c r="J76" s="639"/>
      <c r="K76" s="639"/>
      <c r="L76" s="678"/>
      <c r="M76" s="809">
        <f t="shared" si="6"/>
        <v>0</v>
      </c>
    </row>
    <row r="77" spans="1:13" ht="15" thickBot="1">
      <c r="A77" s="465"/>
      <c r="B77" s="518" t="s">
        <v>440</v>
      </c>
      <c r="C77" s="588"/>
      <c r="D77" s="610"/>
      <c r="E77" s="610"/>
      <c r="F77" s="627"/>
      <c r="G77" s="627"/>
      <c r="H77" s="824">
        <f>SUM(H75:H76)</f>
        <v>0</v>
      </c>
      <c r="I77" s="647">
        <f>SUM(I75:I76)</f>
        <v>0</v>
      </c>
      <c r="J77" s="647">
        <f>SUM(J75:J76)</f>
        <v>0</v>
      </c>
      <c r="K77" s="647">
        <f>SUM(K75:K76)</f>
        <v>0</v>
      </c>
      <c r="L77" s="825">
        <f>SUM(L75:L76)</f>
        <v>3000</v>
      </c>
      <c r="M77" s="810">
        <f t="shared" si="6"/>
        <v>3000</v>
      </c>
    </row>
    <row r="78" spans="1:13" ht="27">
      <c r="A78" s="1104" t="str">
        <f>Echéancier!B34</f>
        <v xml:space="preserve">Action E 15 -  Appuyer le rôle de fédérateur de la CANGT </v>
      </c>
      <c r="B78" s="491" t="s">
        <v>486</v>
      </c>
      <c r="C78" s="581"/>
      <c r="D78" s="599"/>
      <c r="E78" s="599"/>
      <c r="F78" s="616"/>
      <c r="G78" s="616"/>
      <c r="H78" s="676"/>
      <c r="I78" s="639"/>
      <c r="J78" s="639"/>
      <c r="K78" s="639"/>
      <c r="L78" s="678"/>
      <c r="M78" s="809">
        <f t="shared" si="6"/>
        <v>0</v>
      </c>
    </row>
    <row r="79" spans="1:13" ht="27">
      <c r="A79" s="1105"/>
      <c r="B79" s="501" t="s">
        <v>487</v>
      </c>
      <c r="C79" s="581" t="s">
        <v>517</v>
      </c>
      <c r="D79" s="599">
        <v>900</v>
      </c>
      <c r="E79" s="599"/>
      <c r="F79" s="616"/>
      <c r="G79" s="616"/>
      <c r="H79" s="676"/>
      <c r="I79" s="639">
        <v>900</v>
      </c>
      <c r="J79" s="639"/>
      <c r="K79" s="639"/>
      <c r="L79" s="678"/>
      <c r="M79" s="809">
        <f t="shared" si="6"/>
        <v>900</v>
      </c>
    </row>
    <row r="80" spans="1:13" ht="14.25" thickBot="1">
      <c r="A80" s="1105"/>
      <c r="B80" s="501" t="s">
        <v>488</v>
      </c>
      <c r="C80" s="581"/>
      <c r="D80" s="599"/>
      <c r="E80" s="599"/>
      <c r="F80" s="616"/>
      <c r="G80" s="616"/>
      <c r="H80" s="676"/>
      <c r="I80" s="639"/>
      <c r="J80" s="639"/>
      <c r="K80" s="639"/>
      <c r="L80" s="678"/>
      <c r="M80" s="809">
        <f t="shared" si="6"/>
        <v>0</v>
      </c>
    </row>
    <row r="81" spans="1:13" ht="15" thickBot="1">
      <c r="A81" s="465"/>
      <c r="B81" s="518" t="s">
        <v>441</v>
      </c>
      <c r="C81" s="588"/>
      <c r="D81" s="610"/>
      <c r="E81" s="610"/>
      <c r="F81" s="627"/>
      <c r="G81" s="627"/>
      <c r="H81" s="824">
        <f>SUM(H78:H80)</f>
        <v>0</v>
      </c>
      <c r="I81" s="647">
        <f>SUM(I78:I80)</f>
        <v>900</v>
      </c>
      <c r="J81" s="647">
        <f>SUM(J78:J80)</f>
        <v>0</v>
      </c>
      <c r="K81" s="647">
        <f>SUM(K78:K80)</f>
        <v>0</v>
      </c>
      <c r="L81" s="825">
        <f>SUM(L78:L80)</f>
        <v>0</v>
      </c>
      <c r="M81" s="810">
        <f t="shared" si="6"/>
        <v>900</v>
      </c>
    </row>
    <row r="82" spans="1:13" ht="27">
      <c r="A82" s="1104" t="str">
        <f>Echéancier!B35</f>
        <v>Action E 16 -  Créer une charte des professionnels engagés dans l'usage de produits locaux</v>
      </c>
      <c r="B82" s="491" t="s">
        <v>489</v>
      </c>
      <c r="C82" s="581" t="s">
        <v>516</v>
      </c>
      <c r="D82" s="599">
        <v>1000</v>
      </c>
      <c r="E82" s="599"/>
      <c r="F82" s="616"/>
      <c r="G82" s="616"/>
      <c r="H82" s="676"/>
      <c r="I82" s="639"/>
      <c r="J82" s="639"/>
      <c r="K82" s="639">
        <v>1000</v>
      </c>
      <c r="L82" s="678"/>
      <c r="M82" s="809">
        <f t="shared" si="6"/>
        <v>1000</v>
      </c>
    </row>
    <row r="83" spans="1:13" ht="27.75" thickBot="1">
      <c r="A83" s="1105"/>
      <c r="B83" s="501" t="s">
        <v>490</v>
      </c>
      <c r="C83" s="581" t="s">
        <v>518</v>
      </c>
      <c r="D83" s="599">
        <v>2000</v>
      </c>
      <c r="E83" s="599"/>
      <c r="F83" s="616"/>
      <c r="G83" s="616"/>
      <c r="H83" s="676"/>
      <c r="I83" s="821"/>
      <c r="J83" s="639"/>
      <c r="K83" s="639">
        <v>2000</v>
      </c>
      <c r="L83" s="678"/>
      <c r="M83" s="809">
        <f t="shared" si="6"/>
        <v>2000</v>
      </c>
    </row>
    <row r="84" spans="1:13" ht="15" thickBot="1">
      <c r="A84" s="465"/>
      <c r="B84" s="518" t="s">
        <v>442</v>
      </c>
      <c r="C84" s="588"/>
      <c r="D84" s="610"/>
      <c r="E84" s="610"/>
      <c r="F84" s="627"/>
      <c r="G84" s="627"/>
      <c r="H84" s="647">
        <f>SUM(H82:H83)</f>
        <v>0</v>
      </c>
      <c r="I84" s="648">
        <f>SUM(I82:I83)</f>
        <v>0</v>
      </c>
      <c r="J84" s="647">
        <f>SUM(J82:J83)</f>
        <v>0</v>
      </c>
      <c r="K84" s="647">
        <f>SUM(K82:K83)</f>
        <v>3000</v>
      </c>
      <c r="L84" s="825">
        <f>SUM(L82:L83)</f>
        <v>0</v>
      </c>
      <c r="M84" s="810">
        <f t="shared" si="6"/>
        <v>3000</v>
      </c>
    </row>
    <row r="85" spans="1:13" ht="22.5" customHeight="1">
      <c r="A85" s="1104" t="str">
        <f>Echéancier!B36</f>
        <v>Action E 17 -   Présenter les filières existantes de dépôt ou valorisation de ces déchets</v>
      </c>
      <c r="B85" s="491" t="s">
        <v>491</v>
      </c>
      <c r="C85" s="581" t="s">
        <v>519</v>
      </c>
      <c r="D85" s="599">
        <v>1500</v>
      </c>
      <c r="E85" s="599"/>
      <c r="F85" s="616"/>
      <c r="G85" s="616"/>
      <c r="H85" s="639"/>
      <c r="I85" s="642"/>
      <c r="J85" s="639">
        <v>1500</v>
      </c>
      <c r="K85" s="639"/>
      <c r="L85" s="678"/>
      <c r="M85" s="809">
        <f t="shared" si="6"/>
        <v>1500</v>
      </c>
    </row>
    <row r="86" spans="1:13" ht="27.75" customHeight="1" thickBot="1">
      <c r="A86" s="1105"/>
      <c r="B86" s="501" t="s">
        <v>492</v>
      </c>
      <c r="C86" s="581" t="s">
        <v>520</v>
      </c>
      <c r="D86" s="595">
        <v>1000</v>
      </c>
      <c r="E86" s="599">
        <v>1</v>
      </c>
      <c r="F86" s="616">
        <v>2</v>
      </c>
      <c r="G86" s="616">
        <v>1000</v>
      </c>
      <c r="H86" s="639"/>
      <c r="I86" s="642"/>
      <c r="J86" s="639">
        <f>SLN(G86,0,F86)</f>
        <v>500</v>
      </c>
      <c r="K86" s="639">
        <f>J86</f>
        <v>500</v>
      </c>
      <c r="L86" s="678"/>
      <c r="M86" s="809">
        <f t="shared" si="6"/>
        <v>1000</v>
      </c>
    </row>
    <row r="87" spans="1:13" ht="15" thickBot="1">
      <c r="A87" s="465"/>
      <c r="B87" s="518" t="s">
        <v>443</v>
      </c>
      <c r="C87" s="588"/>
      <c r="D87" s="610"/>
      <c r="E87" s="610"/>
      <c r="F87" s="627"/>
      <c r="G87" s="627"/>
      <c r="H87" s="647">
        <f>SUM(H85:H86)</f>
        <v>0</v>
      </c>
      <c r="I87" s="648">
        <f>SUM(I85:I86)</f>
        <v>0</v>
      </c>
      <c r="J87" s="647">
        <f>SUM(J85:J86)</f>
        <v>2000</v>
      </c>
      <c r="K87" s="647">
        <f>SUM(K85:K86)</f>
        <v>500</v>
      </c>
      <c r="L87" s="825">
        <f>SUM(L85:L86)</f>
        <v>0</v>
      </c>
      <c r="M87" s="810">
        <f t="shared" si="6"/>
        <v>2500</v>
      </c>
    </row>
    <row r="89" spans="1:13" s="490" customFormat="1" ht="18.75" customHeight="1" thickBot="1">
      <c r="A89" s="866" t="str">
        <f>Echéancier!A38</f>
        <v>E-2- Déchets dangereux</v>
      </c>
      <c r="B89" s="866"/>
      <c r="C89" s="866"/>
      <c r="D89" s="866"/>
      <c r="E89" s="866"/>
      <c r="F89" s="866"/>
      <c r="G89" s="866"/>
      <c r="H89" s="866"/>
      <c r="I89" s="866"/>
      <c r="J89" s="866"/>
      <c r="K89" s="866"/>
      <c r="L89" s="866"/>
      <c r="M89" s="866"/>
    </row>
    <row r="90" spans="1:13">
      <c r="A90" s="1104" t="str">
        <f>Echéancier!B39</f>
        <v>Action E 18 -   Réduction des déchets dangereux</v>
      </c>
      <c r="B90" s="491" t="s">
        <v>493</v>
      </c>
      <c r="C90" s="581"/>
      <c r="D90" s="599"/>
      <c r="E90" s="599"/>
      <c r="F90" s="616"/>
      <c r="G90" s="616"/>
      <c r="H90" s="631"/>
      <c r="I90" s="631"/>
      <c r="J90" s="631"/>
      <c r="K90" s="631"/>
      <c r="L90" s="631"/>
      <c r="M90" s="808">
        <f>SUM(H90:L90)</f>
        <v>0</v>
      </c>
    </row>
    <row r="91" spans="1:13" ht="14.25" thickBot="1">
      <c r="A91" s="1105"/>
      <c r="B91" s="501" t="s">
        <v>201</v>
      </c>
      <c r="C91" s="581"/>
      <c r="D91" s="599"/>
      <c r="E91" s="599"/>
      <c r="F91" s="616"/>
      <c r="G91" s="616"/>
      <c r="H91" s="639"/>
      <c r="I91" s="639"/>
      <c r="J91" s="639"/>
      <c r="K91" s="639"/>
      <c r="L91" s="639"/>
      <c r="M91" s="809">
        <f>SUM(H91:L91)</f>
        <v>0</v>
      </c>
    </row>
    <row r="92" spans="1:13" ht="15" thickBot="1">
      <c r="A92" s="466"/>
      <c r="B92" s="520" t="s">
        <v>444</v>
      </c>
      <c r="C92" s="589"/>
      <c r="D92" s="611"/>
      <c r="E92" s="611"/>
      <c r="F92" s="628"/>
      <c r="G92" s="628"/>
      <c r="H92" s="649">
        <f>SUM(H90:H91)</f>
        <v>0</v>
      </c>
      <c r="I92" s="649">
        <f>SUM(I90:I91)</f>
        <v>0</v>
      </c>
      <c r="J92" s="649">
        <f>SUM(J90:J91)</f>
        <v>0</v>
      </c>
      <c r="K92" s="649">
        <f>SUM(K90:K91)</f>
        <v>0</v>
      </c>
      <c r="L92" s="649">
        <f>SUM(L90:L91)</f>
        <v>0</v>
      </c>
      <c r="M92" s="810">
        <f>SUM(H92:L92)</f>
        <v>0</v>
      </c>
    </row>
    <row r="94" spans="1:13" s="490" customFormat="1" ht="18.75" customHeight="1" thickBot="1">
      <c r="A94" s="1106" t="str">
        <f>Echéancier!A41</f>
        <v>F- Programme de prévention : actions globales et transversales</v>
      </c>
      <c r="B94" s="1106"/>
      <c r="C94" s="1106"/>
      <c r="D94" s="1106"/>
      <c r="E94" s="1106"/>
      <c r="F94" s="1106"/>
      <c r="G94" s="1106"/>
      <c r="H94" s="1106"/>
      <c r="I94" s="1106"/>
      <c r="J94" s="1106"/>
      <c r="K94" s="1106"/>
      <c r="L94" s="1106"/>
      <c r="M94" s="1106"/>
    </row>
    <row r="95" spans="1:13">
      <c r="A95" s="1104" t="str">
        <f>Echéancier!B42</f>
        <v>Action F 19 -   Suivi du PLP</v>
      </c>
      <c r="B95" s="491" t="s">
        <v>494</v>
      </c>
      <c r="C95" s="581"/>
      <c r="D95" s="599"/>
      <c r="E95" s="599"/>
      <c r="F95" s="616"/>
      <c r="G95" s="616"/>
      <c r="H95" s="631"/>
      <c r="I95" s="640"/>
      <c r="J95" s="631"/>
      <c r="K95" s="631"/>
      <c r="L95" s="631"/>
      <c r="M95" s="808">
        <f>SUM(H95:L95)</f>
        <v>0</v>
      </c>
    </row>
    <row r="96" spans="1:13">
      <c r="A96" s="1105"/>
      <c r="B96" s="501" t="s">
        <v>495</v>
      </c>
      <c r="C96" s="581"/>
      <c r="D96" s="599"/>
      <c r="E96" s="599"/>
      <c r="F96" s="616"/>
      <c r="G96" s="616"/>
      <c r="H96" s="639"/>
      <c r="I96" s="640"/>
      <c r="J96" s="639"/>
      <c r="K96" s="639"/>
      <c r="L96" s="639"/>
      <c r="M96" s="809">
        <f>SUM(H96:L96)</f>
        <v>0</v>
      </c>
    </row>
    <row r="97" spans="1:13">
      <c r="A97" s="1105"/>
      <c r="B97" s="501" t="s">
        <v>283</v>
      </c>
      <c r="C97" s="581"/>
      <c r="D97" s="599"/>
      <c r="E97" s="599"/>
      <c r="F97" s="616"/>
      <c r="G97" s="616"/>
      <c r="H97" s="639"/>
      <c r="I97" s="640"/>
      <c r="J97" s="639"/>
      <c r="K97" s="639"/>
      <c r="L97" s="639"/>
      <c r="M97" s="809">
        <f>SUM(H97:L97)</f>
        <v>0</v>
      </c>
    </row>
    <row r="98" spans="1:13" ht="14.25" thickBot="1">
      <c r="A98" s="1107"/>
      <c r="B98" s="508" t="s">
        <v>496</v>
      </c>
      <c r="C98" s="590"/>
      <c r="D98" s="612"/>
      <c r="E98" s="612"/>
      <c r="F98" s="629"/>
      <c r="G98" s="629"/>
      <c r="H98" s="650"/>
      <c r="I98" s="651"/>
      <c r="J98" s="650"/>
      <c r="K98" s="650"/>
      <c r="L98" s="650"/>
      <c r="M98" s="809">
        <f>SUM(H98:L98)</f>
        <v>0</v>
      </c>
    </row>
    <row r="99" spans="1:13" ht="15" thickBot="1">
      <c r="A99" s="467"/>
      <c r="B99" s="522" t="s">
        <v>445</v>
      </c>
      <c r="C99" s="591"/>
      <c r="D99" s="613"/>
      <c r="E99" s="613"/>
      <c r="F99" s="630"/>
      <c r="G99" s="630"/>
      <c r="H99" s="652">
        <f>SUM(H95:H98)</f>
        <v>0</v>
      </c>
      <c r="I99" s="653">
        <f t="shared" ref="I99:L99" si="7">SUM(I95:I98)</f>
        <v>0</v>
      </c>
      <c r="J99" s="652">
        <f t="shared" si="7"/>
        <v>0</v>
      </c>
      <c r="K99" s="652">
        <f t="shared" si="7"/>
        <v>0</v>
      </c>
      <c r="L99" s="652">
        <f t="shared" si="7"/>
        <v>0</v>
      </c>
      <c r="M99" s="810">
        <f>SUM(H99:L99)</f>
        <v>0</v>
      </c>
    </row>
  </sheetData>
  <sheetProtection password="F773" sheet="1" objects="1" scenarios="1" selectLockedCells="1" selectUnlockedCells="1"/>
  <mergeCells count="36">
    <mergeCell ref="A36:A37"/>
    <mergeCell ref="A11:M11"/>
    <mergeCell ref="A12:A14"/>
    <mergeCell ref="A3:L3"/>
    <mergeCell ref="A16:A19"/>
    <mergeCell ref="A21:A24"/>
    <mergeCell ref="A27:M27"/>
    <mergeCell ref="A28:A29"/>
    <mergeCell ref="A31:A32"/>
    <mergeCell ref="B6:G6"/>
    <mergeCell ref="H5:L5"/>
    <mergeCell ref="A61:A64"/>
    <mergeCell ref="A67:M67"/>
    <mergeCell ref="A69:M69"/>
    <mergeCell ref="A40:M40"/>
    <mergeCell ref="A41:M41"/>
    <mergeCell ref="A42:A43"/>
    <mergeCell ref="A45:A46"/>
    <mergeCell ref="A49:M49"/>
    <mergeCell ref="A50:A52"/>
    <mergeCell ref="B1:L1"/>
    <mergeCell ref="A89:M89"/>
    <mergeCell ref="A90:A91"/>
    <mergeCell ref="A94:M94"/>
    <mergeCell ref="A95:A98"/>
    <mergeCell ref="C8:C9"/>
    <mergeCell ref="A8:B9"/>
    <mergeCell ref="A70:M70"/>
    <mergeCell ref="A71:A73"/>
    <mergeCell ref="A75:A76"/>
    <mergeCell ref="A78:A80"/>
    <mergeCell ref="A82:A83"/>
    <mergeCell ref="A85:A86"/>
    <mergeCell ref="A54:A56"/>
    <mergeCell ref="A59:M59"/>
    <mergeCell ref="A60:M60"/>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sheetPr>
    <tabColor theme="9" tint="-0.499984740745262"/>
  </sheetPr>
  <dimension ref="A1:AA104"/>
  <sheetViews>
    <sheetView showGridLines="0" showRowColHeaders="0" tabSelected="1" topLeftCell="C1" workbookViewId="0">
      <selection activeCell="A47" sqref="A47:U47"/>
    </sheetView>
  </sheetViews>
  <sheetFormatPr baseColWidth="10" defaultColWidth="145.85546875" defaultRowHeight="17.25"/>
  <cols>
    <col min="1" max="1" width="13.85546875" style="666" customWidth="1"/>
    <col min="2" max="2" width="60.140625" style="252" customWidth="1"/>
    <col min="3" max="3" width="3.7109375" style="263" customWidth="1"/>
    <col min="4" max="22" width="3.28515625" style="263" customWidth="1"/>
    <col min="23" max="23" width="4.42578125" style="263" customWidth="1"/>
    <col min="24" max="24" width="20.140625" style="252" customWidth="1"/>
    <col min="25" max="26" width="20.140625" style="188" customWidth="1"/>
    <col min="27" max="27" width="13.7109375" style="188" customWidth="1"/>
    <col min="28" max="16384" width="145.85546875" style="252"/>
  </cols>
  <sheetData>
    <row r="1" spans="1:27" ht="90.75" customHeight="1">
      <c r="A1" s="422"/>
      <c r="B1" s="861" t="s">
        <v>521</v>
      </c>
      <c r="C1" s="861"/>
      <c r="D1" s="861"/>
      <c r="E1" s="861"/>
      <c r="F1" s="861"/>
      <c r="G1" s="861"/>
      <c r="H1" s="861"/>
      <c r="I1" s="861"/>
      <c r="J1" s="861"/>
      <c r="K1" s="861"/>
      <c r="L1" s="861"/>
      <c r="M1" s="861"/>
      <c r="N1" s="861"/>
      <c r="O1" s="861"/>
      <c r="P1" s="861"/>
      <c r="Q1" s="861"/>
      <c r="R1" s="861"/>
      <c r="S1" s="861"/>
      <c r="T1" s="861"/>
      <c r="U1" s="861"/>
      <c r="V1" s="861"/>
      <c r="W1" s="423"/>
    </row>
    <row r="2" spans="1:27" ht="25.5">
      <c r="A2" s="1080" t="s">
        <v>523</v>
      </c>
      <c r="B2" s="1080"/>
      <c r="C2" s="1080"/>
      <c r="D2" s="1080"/>
      <c r="E2" s="1080"/>
      <c r="F2" s="1080"/>
      <c r="G2" s="1080"/>
      <c r="H2" s="1080"/>
      <c r="I2" s="1080"/>
      <c r="J2" s="1080"/>
      <c r="K2" s="1080"/>
      <c r="L2" s="1080"/>
      <c r="M2" s="423"/>
      <c r="N2" s="423"/>
      <c r="O2" s="423"/>
      <c r="P2" s="423"/>
      <c r="Q2" s="423"/>
      <c r="R2" s="423"/>
      <c r="S2" s="423"/>
      <c r="T2" s="423"/>
      <c r="U2" s="423"/>
      <c r="V2" s="423"/>
      <c r="W2" s="423"/>
    </row>
    <row r="3" spans="1:27" ht="18" customHeight="1">
      <c r="X3" s="1140" t="s">
        <v>522</v>
      </c>
      <c r="Y3" s="1140"/>
      <c r="Z3" s="1140"/>
      <c r="AA3" s="252"/>
    </row>
    <row r="4" spans="1:27" ht="42.75" customHeight="1">
      <c r="A4" s="250" t="s">
        <v>311</v>
      </c>
      <c r="B4" s="251"/>
      <c r="C4" s="1149">
        <v>18</v>
      </c>
      <c r="D4" s="1149"/>
      <c r="E4" s="1149">
        <v>2019</v>
      </c>
      <c r="F4" s="1149"/>
      <c r="G4" s="1149"/>
      <c r="H4" s="1149"/>
      <c r="I4" s="1149">
        <v>2020</v>
      </c>
      <c r="J4" s="1149"/>
      <c r="K4" s="1149"/>
      <c r="L4" s="1149"/>
      <c r="M4" s="1149">
        <v>2021</v>
      </c>
      <c r="N4" s="1149"/>
      <c r="O4" s="1149"/>
      <c r="P4" s="1149"/>
      <c r="Q4" s="1149">
        <v>2022</v>
      </c>
      <c r="R4" s="1149"/>
      <c r="S4" s="1149"/>
      <c r="T4" s="1149"/>
      <c r="U4" s="862">
        <v>23</v>
      </c>
      <c r="V4" s="863"/>
      <c r="W4" s="657"/>
      <c r="X4" s="671" t="s">
        <v>526</v>
      </c>
      <c r="Y4" s="671" t="s">
        <v>524</v>
      </c>
      <c r="Z4" s="671" t="s">
        <v>288</v>
      </c>
    </row>
    <row r="5" spans="1:27">
      <c r="A5" s="667"/>
      <c r="C5" s="261"/>
      <c r="D5" s="261"/>
      <c r="E5" s="261"/>
      <c r="F5" s="261"/>
      <c r="G5" s="261"/>
      <c r="H5" s="261"/>
      <c r="I5" s="261"/>
      <c r="J5" s="261"/>
      <c r="K5" s="261"/>
      <c r="L5" s="261"/>
      <c r="M5" s="261"/>
      <c r="N5" s="261"/>
      <c r="O5" s="261"/>
      <c r="P5" s="261"/>
      <c r="Q5" s="261"/>
      <c r="R5" s="261"/>
      <c r="S5" s="261"/>
      <c r="T5" s="261"/>
      <c r="U5" s="261"/>
      <c r="V5" s="261"/>
      <c r="W5" s="261"/>
      <c r="Y5" s="252"/>
      <c r="Z5" s="252"/>
      <c r="AA5" s="252"/>
    </row>
    <row r="6" spans="1:27">
      <c r="A6" s="1141" t="s">
        <v>527</v>
      </c>
      <c r="B6" s="1141"/>
      <c r="C6" s="1141"/>
      <c r="D6" s="1141"/>
      <c r="E6" s="1141"/>
      <c r="F6" s="1141"/>
      <c r="G6" s="1141"/>
      <c r="H6" s="1141"/>
      <c r="I6" s="1141"/>
      <c r="J6" s="1141"/>
      <c r="K6" s="1141"/>
      <c r="L6" s="1141"/>
      <c r="M6" s="1141"/>
      <c r="N6" s="1141"/>
      <c r="O6" s="1141"/>
      <c r="P6" s="1141"/>
      <c r="Q6" s="1141"/>
      <c r="R6" s="1141"/>
      <c r="S6" s="1141"/>
      <c r="T6" s="1141"/>
      <c r="U6" s="1141"/>
      <c r="V6" s="1141"/>
      <c r="W6" s="661"/>
      <c r="X6" s="669">
        <f>SUM(X11:X13)+X16+X17+X18+X19+X23+X24+X27+X28+X32+X38+X39+X40+X41+X42+X45+X48</f>
        <v>64000</v>
      </c>
      <c r="Y6" s="669">
        <f>SUM(Y11:Y13)+Y16+Y17+Y18+Y19+Y23+Y24+Y27+Y28+Y32+Y38+Y39+Y40+Y41+Y42+Y45+Y48</f>
        <v>231400</v>
      </c>
      <c r="Z6" s="669">
        <f>SUM(Z11:Z13)+Z16+Z17+Z18+Z19+Z23+Z24+Z27+Z28+Z32+Z38+Z39+Z40+Z41+Z42+Z45+Z48</f>
        <v>295400</v>
      </c>
    </row>
    <row r="7" spans="1:27">
      <c r="A7" s="1141" t="s">
        <v>289</v>
      </c>
      <c r="B7" s="1141"/>
      <c r="C7" s="1141"/>
      <c r="D7" s="1141"/>
      <c r="E7" s="1141"/>
      <c r="F7" s="1141"/>
      <c r="G7" s="1141"/>
      <c r="H7" s="1141"/>
      <c r="I7" s="1141"/>
      <c r="J7" s="1141"/>
      <c r="K7" s="1141"/>
      <c r="L7" s="1141"/>
      <c r="M7" s="1141"/>
      <c r="N7" s="1141"/>
      <c r="O7" s="1141"/>
      <c r="P7" s="1141"/>
      <c r="Q7" s="1141"/>
      <c r="R7" s="1141"/>
      <c r="S7" s="1141"/>
      <c r="T7" s="1141"/>
      <c r="U7" s="1141"/>
      <c r="V7" s="1141"/>
      <c r="W7" s="661"/>
      <c r="X7" s="669">
        <f>X6/19</f>
        <v>3368.4210526315787</v>
      </c>
      <c r="Y7" s="669">
        <f>Y6/19</f>
        <v>12178.947368421053</v>
      </c>
      <c r="Z7" s="669">
        <f>Z6/19</f>
        <v>15547.368421052632</v>
      </c>
    </row>
    <row r="8" spans="1:27" ht="27.75" customHeight="1">
      <c r="A8" s="1142" t="s">
        <v>290</v>
      </c>
      <c r="B8" s="1143"/>
      <c r="C8" s="1143"/>
      <c r="D8" s="1143"/>
      <c r="E8" s="1143"/>
      <c r="F8" s="1143"/>
      <c r="G8" s="1143"/>
      <c r="H8" s="662"/>
      <c r="I8" s="662"/>
      <c r="J8" s="662"/>
      <c r="K8" s="1144">
        <v>58424</v>
      </c>
      <c r="L8" s="1144"/>
      <c r="M8" s="1144"/>
      <c r="N8" s="1144"/>
      <c r="O8" s="1144"/>
      <c r="P8" s="1145" t="s">
        <v>528</v>
      </c>
      <c r="Q8" s="1145"/>
      <c r="R8" s="1145"/>
      <c r="S8" s="1145"/>
      <c r="T8" s="662"/>
      <c r="U8" s="662"/>
      <c r="V8" s="663"/>
      <c r="W8" s="661"/>
      <c r="X8" s="670">
        <f>X6/$K$8</f>
        <v>1.0954402300424484</v>
      </c>
      <c r="Y8" s="670">
        <f>Y6/$K$8</f>
        <v>3.960701081747227</v>
      </c>
      <c r="Z8" s="670">
        <f>Z6/$K$8</f>
        <v>5.0561413117896752</v>
      </c>
    </row>
    <row r="9" spans="1:27" ht="7.5" customHeight="1">
      <c r="A9" s="667"/>
      <c r="C9" s="261"/>
      <c r="D9" s="261"/>
      <c r="E9" s="261"/>
      <c r="F9" s="261"/>
      <c r="G9" s="261"/>
      <c r="H9" s="261"/>
      <c r="I9" s="261"/>
      <c r="J9" s="261"/>
      <c r="K9" s="261"/>
      <c r="L9" s="261"/>
      <c r="M9" s="261"/>
      <c r="N9" s="261"/>
      <c r="O9" s="261"/>
      <c r="P9" s="261"/>
      <c r="Q9" s="261"/>
      <c r="R9" s="261"/>
      <c r="S9" s="261"/>
      <c r="T9" s="261"/>
      <c r="U9" s="261"/>
      <c r="V9" s="261"/>
      <c r="W9" s="261"/>
      <c r="Y9" s="252"/>
      <c r="Z9" s="252"/>
      <c r="AA9" s="252"/>
    </row>
    <row r="10" spans="1:27" ht="36.75" customHeight="1" thickBot="1">
      <c r="A10" s="871" t="s">
        <v>312</v>
      </c>
      <c r="B10" s="871"/>
      <c r="C10" s="264" t="s">
        <v>344</v>
      </c>
      <c r="D10" s="264" t="s">
        <v>341</v>
      </c>
      <c r="E10" s="264" t="s">
        <v>342</v>
      </c>
      <c r="F10" s="264" t="s">
        <v>343</v>
      </c>
      <c r="G10" s="264" t="s">
        <v>344</v>
      </c>
      <c r="H10" s="264" t="s">
        <v>341</v>
      </c>
      <c r="I10" s="264" t="s">
        <v>342</v>
      </c>
      <c r="J10" s="264" t="s">
        <v>343</v>
      </c>
      <c r="K10" s="264" t="s">
        <v>344</v>
      </c>
      <c r="L10" s="264" t="s">
        <v>341</v>
      </c>
      <c r="M10" s="264" t="s">
        <v>342</v>
      </c>
      <c r="N10" s="264" t="s">
        <v>343</v>
      </c>
      <c r="O10" s="264" t="s">
        <v>344</v>
      </c>
      <c r="P10" s="264" t="s">
        <v>341</v>
      </c>
      <c r="Q10" s="264" t="s">
        <v>342</v>
      </c>
      <c r="R10" s="264" t="s">
        <v>343</v>
      </c>
      <c r="S10" s="264" t="s">
        <v>344</v>
      </c>
      <c r="T10" s="264" t="s">
        <v>341</v>
      </c>
      <c r="U10" s="264" t="s">
        <v>342</v>
      </c>
      <c r="V10" s="264" t="s">
        <v>343</v>
      </c>
      <c r="W10" s="264"/>
      <c r="X10" s="264"/>
      <c r="Y10" s="264"/>
      <c r="Z10" s="264"/>
      <c r="AA10" s="252"/>
    </row>
    <row r="11" spans="1:27" ht="34.5" customHeight="1">
      <c r="A11" s="667">
        <v>1</v>
      </c>
      <c r="B11" s="252" t="s">
        <v>345</v>
      </c>
      <c r="C11" s="688"/>
      <c r="D11" s="303"/>
      <c r="E11" s="710"/>
      <c r="F11" s="277"/>
      <c r="G11" s="693"/>
      <c r="H11" s="279"/>
      <c r="I11" s="276"/>
      <c r="J11" s="277"/>
      <c r="K11" s="694"/>
      <c r="L11" s="695"/>
      <c r="M11" s="276"/>
      <c r="N11" s="277"/>
      <c r="O11" s="694"/>
      <c r="P11" s="279"/>
      <c r="Q11" s="276"/>
      <c r="R11" s="277"/>
      <c r="S11" s="694"/>
      <c r="T11" s="279"/>
      <c r="U11" s="276"/>
      <c r="V11" s="279"/>
      <c r="W11" s="658"/>
      <c r="X11" s="664">
        <f>ETP!W20/ETP!C6*ETP!V5</f>
        <v>6363.636363636364</v>
      </c>
      <c r="Y11" s="664">
        <f>'€ coût'!M15</f>
        <v>5000</v>
      </c>
      <c r="Z11" s="664">
        <f>X11+Y11</f>
        <v>11363.636363636364</v>
      </c>
      <c r="AA11" s="252"/>
    </row>
    <row r="12" spans="1:27">
      <c r="A12" s="667">
        <v>2</v>
      </c>
      <c r="B12" s="252" t="s">
        <v>313</v>
      </c>
      <c r="C12" s="304"/>
      <c r="D12" s="689"/>
      <c r="E12" s="280"/>
      <c r="F12" s="265"/>
      <c r="G12" s="270"/>
      <c r="H12" s="689"/>
      <c r="I12" s="280"/>
      <c r="J12" s="265"/>
      <c r="K12" s="265"/>
      <c r="L12" s="696"/>
      <c r="M12" s="280"/>
      <c r="N12" s="265"/>
      <c r="O12" s="265"/>
      <c r="P12" s="689"/>
      <c r="Q12" s="280"/>
      <c r="R12" s="265"/>
      <c r="S12" s="265"/>
      <c r="T12" s="689"/>
      <c r="U12" s="280"/>
      <c r="V12" s="281"/>
      <c r="W12" s="658"/>
      <c r="X12" s="664">
        <f>ETP!W26/ETP!C6*ETP!V5</f>
        <v>6000</v>
      </c>
      <c r="Y12" s="664">
        <f>'€ coût'!M20</f>
        <v>14000</v>
      </c>
      <c r="Z12" s="664">
        <f>X12+Y12</f>
        <v>20000</v>
      </c>
      <c r="AA12" s="252"/>
    </row>
    <row r="13" spans="1:27" ht="20.25" customHeight="1" thickBot="1">
      <c r="A13" s="667">
        <v>3</v>
      </c>
      <c r="B13" s="252" t="s">
        <v>314</v>
      </c>
      <c r="C13" s="704"/>
      <c r="D13" s="306"/>
      <c r="E13" s="690"/>
      <c r="F13" s="305"/>
      <c r="G13" s="711"/>
      <c r="H13" s="285"/>
      <c r="I13" s="690"/>
      <c r="J13" s="284"/>
      <c r="K13" s="305"/>
      <c r="L13" s="697"/>
      <c r="M13" s="690"/>
      <c r="N13" s="284"/>
      <c r="O13" s="305"/>
      <c r="P13" s="285"/>
      <c r="Q13" s="690"/>
      <c r="R13" s="284"/>
      <c r="S13" s="305"/>
      <c r="T13" s="285"/>
      <c r="U13" s="690"/>
      <c r="V13" s="285"/>
      <c r="W13" s="658"/>
      <c r="X13" s="664">
        <f>ETP!W30/ETP!C6*ETP!V5</f>
        <v>3454.5454545454545</v>
      </c>
      <c r="Y13" s="664">
        <f>'€ coût'!M25</f>
        <v>150000</v>
      </c>
      <c r="Z13" s="664">
        <f>X13+Y13</f>
        <v>153454.54545454544</v>
      </c>
      <c r="AA13" s="252"/>
    </row>
    <row r="14" spans="1:27" ht="7.5" customHeight="1">
      <c r="A14" s="667"/>
      <c r="C14" s="261"/>
      <c r="D14" s="261"/>
      <c r="E14" s="261"/>
      <c r="F14" s="261"/>
      <c r="G14" s="261"/>
      <c r="H14" s="261"/>
      <c r="I14" s="261"/>
      <c r="J14" s="261"/>
      <c r="K14" s="261"/>
      <c r="L14" s="261"/>
      <c r="M14" s="261"/>
      <c r="N14" s="261"/>
      <c r="O14" s="261"/>
      <c r="P14" s="261"/>
      <c r="Q14" s="261"/>
      <c r="R14" s="261"/>
      <c r="S14" s="261"/>
      <c r="T14" s="261"/>
      <c r="U14" s="261"/>
      <c r="V14" s="261"/>
      <c r="W14" s="261"/>
      <c r="Y14" s="252"/>
      <c r="Z14" s="252"/>
      <c r="AA14" s="252"/>
    </row>
    <row r="15" spans="1:27" ht="18.75" thickBot="1">
      <c r="A15" s="872" t="s">
        <v>315</v>
      </c>
      <c r="B15" s="872"/>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2"/>
    </row>
    <row r="16" spans="1:27">
      <c r="A16" s="667">
        <v>4</v>
      </c>
      <c r="B16" s="252" t="s">
        <v>316</v>
      </c>
      <c r="C16" s="276"/>
      <c r="D16" s="298"/>
      <c r="E16" s="699"/>
      <c r="F16" s="277"/>
      <c r="G16" s="698"/>
      <c r="H16" s="279"/>
      <c r="I16" s="276"/>
      <c r="J16" s="277"/>
      <c r="K16" s="698"/>
      <c r="L16" s="279"/>
      <c r="M16" s="276"/>
      <c r="N16" s="277"/>
      <c r="O16" s="698"/>
      <c r="P16" s="279"/>
      <c r="Q16" s="276"/>
      <c r="R16" s="277"/>
      <c r="S16" s="698"/>
      <c r="T16" s="279"/>
      <c r="U16" s="276"/>
      <c r="V16" s="279"/>
      <c r="W16" s="658"/>
      <c r="X16" s="664">
        <f>ETP!W35/ETP!C6*ETP!V5</f>
        <v>2181.8181818181815</v>
      </c>
      <c r="Y16" s="664">
        <f>'€ coût'!M30</f>
        <v>10000</v>
      </c>
      <c r="Z16" s="664">
        <f>X16+Y16</f>
        <v>12181.818181818182</v>
      </c>
      <c r="AA16" s="252"/>
    </row>
    <row r="17" spans="1:27" ht="21" customHeight="1">
      <c r="A17" s="667">
        <v>5</v>
      </c>
      <c r="B17" s="252" t="s">
        <v>317</v>
      </c>
      <c r="C17" s="280"/>
      <c r="D17" s="300"/>
      <c r="E17" s="299"/>
      <c r="F17" s="265"/>
      <c r="G17" s="265"/>
      <c r="H17" s="300"/>
      <c r="I17" s="280"/>
      <c r="J17" s="265"/>
      <c r="K17" s="265"/>
      <c r="L17" s="300"/>
      <c r="M17" s="280"/>
      <c r="N17" s="265"/>
      <c r="O17" s="265"/>
      <c r="P17" s="300"/>
      <c r="Q17" s="280"/>
      <c r="R17" s="265"/>
      <c r="S17" s="265"/>
      <c r="T17" s="300"/>
      <c r="U17" s="280"/>
      <c r="V17" s="281"/>
      <c r="W17" s="658"/>
      <c r="X17" s="664">
        <f>ETP!W38/ETP!C6*ETP!V5</f>
        <v>2181.8181818181815</v>
      </c>
      <c r="Y17" s="664">
        <f>'€ coût'!M33</f>
        <v>14000</v>
      </c>
      <c r="Z17" s="664">
        <f>X17+Y17</f>
        <v>16181.818181818182</v>
      </c>
      <c r="AA17" s="252"/>
    </row>
    <row r="18" spans="1:27" ht="34.5">
      <c r="A18" s="667">
        <v>6</v>
      </c>
      <c r="B18" s="252" t="s">
        <v>318</v>
      </c>
      <c r="C18" s="299"/>
      <c r="D18" s="300"/>
      <c r="E18" s="299"/>
      <c r="F18" s="266"/>
      <c r="G18" s="266"/>
      <c r="H18" s="300"/>
      <c r="I18" s="299"/>
      <c r="J18" s="266"/>
      <c r="K18" s="266"/>
      <c r="L18" s="300"/>
      <c r="M18" s="299"/>
      <c r="N18" s="266"/>
      <c r="O18" s="266"/>
      <c r="P18" s="300"/>
      <c r="Q18" s="299"/>
      <c r="R18" s="266"/>
      <c r="S18" s="266"/>
      <c r="T18" s="300"/>
      <c r="U18" s="299"/>
      <c r="V18" s="300"/>
      <c r="W18" s="658"/>
      <c r="X18" s="664">
        <f>ETP!W40/ETP!C6*ETP!V5</f>
        <v>2909.090909090909</v>
      </c>
      <c r="Y18" s="664">
        <f>'€ coût'!M35</f>
        <v>6000</v>
      </c>
      <c r="Z18" s="664">
        <f>X18+Y18</f>
        <v>8909.0909090909081</v>
      </c>
      <c r="AA18" s="252"/>
    </row>
    <row r="19" spans="1:27" ht="35.25" customHeight="1" thickBot="1">
      <c r="A19" s="667">
        <v>7</v>
      </c>
      <c r="B19" s="252" t="s">
        <v>319</v>
      </c>
      <c r="C19" s="287"/>
      <c r="D19" s="302"/>
      <c r="E19" s="704"/>
      <c r="F19" s="301"/>
      <c r="G19" s="714"/>
      <c r="H19" s="285"/>
      <c r="I19" s="704"/>
      <c r="J19" s="301"/>
      <c r="K19" s="714"/>
      <c r="L19" s="285"/>
      <c r="M19" s="826"/>
      <c r="N19" s="284"/>
      <c r="O19" s="301"/>
      <c r="P19" s="285"/>
      <c r="Q19" s="704"/>
      <c r="R19" s="301"/>
      <c r="S19" s="714"/>
      <c r="T19" s="285"/>
      <c r="U19" s="704"/>
      <c r="V19" s="302"/>
      <c r="W19" s="658"/>
      <c r="X19" s="664">
        <f>ETP!W43/ETP!C6*ETP!V5</f>
        <v>3090.909090909091</v>
      </c>
      <c r="Y19" s="664">
        <f>'€ coût'!M38</f>
        <v>0</v>
      </c>
      <c r="Z19" s="664">
        <f>X19+Y19</f>
        <v>3090.909090909091</v>
      </c>
      <c r="AA19" s="252"/>
    </row>
    <row r="20" spans="1:27" ht="7.5" customHeight="1">
      <c r="A20" s="667"/>
      <c r="C20" s="261"/>
      <c r="D20" s="261"/>
      <c r="E20" s="261"/>
      <c r="F20" s="261"/>
      <c r="G20" s="261"/>
      <c r="H20" s="261"/>
      <c r="I20" s="261"/>
      <c r="J20" s="261"/>
      <c r="K20" s="261"/>
      <c r="L20" s="261"/>
      <c r="M20" s="261"/>
      <c r="N20" s="261"/>
      <c r="O20" s="261"/>
      <c r="P20" s="261"/>
      <c r="Q20" s="261"/>
      <c r="R20" s="261"/>
      <c r="S20" s="261"/>
      <c r="T20" s="261"/>
      <c r="U20" s="261"/>
      <c r="V20" s="261"/>
      <c r="W20" s="261"/>
      <c r="Y20" s="252"/>
      <c r="Z20" s="252"/>
      <c r="AA20" s="252"/>
    </row>
    <row r="21" spans="1:27" ht="18">
      <c r="A21" s="873" t="s">
        <v>320</v>
      </c>
      <c r="B21" s="873"/>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2"/>
    </row>
    <row r="22" spans="1:27" ht="18.75" customHeight="1" thickBot="1">
      <c r="A22" s="1146" t="s">
        <v>321</v>
      </c>
      <c r="B22" s="1146"/>
      <c r="C22" s="680"/>
      <c r="D22" s="680"/>
      <c r="E22" s="680"/>
      <c r="F22" s="680"/>
      <c r="G22" s="680"/>
      <c r="H22" s="680"/>
      <c r="I22" s="680"/>
      <c r="J22" s="680"/>
      <c r="K22" s="680"/>
      <c r="L22" s="680"/>
      <c r="M22" s="680"/>
      <c r="N22" s="680"/>
      <c r="O22" s="680"/>
      <c r="P22" s="680"/>
      <c r="Q22" s="680"/>
      <c r="R22" s="680"/>
      <c r="S22" s="680"/>
      <c r="T22" s="680"/>
      <c r="U22" s="680"/>
      <c r="V22" s="680"/>
      <c r="W22" s="420"/>
      <c r="X22" s="420"/>
      <c r="Y22" s="420"/>
      <c r="Z22" s="420"/>
      <c r="AA22" s="252"/>
    </row>
    <row r="23" spans="1:27">
      <c r="A23" s="667">
        <v>8</v>
      </c>
      <c r="B23" s="252" t="s">
        <v>322</v>
      </c>
      <c r="C23" s="294"/>
      <c r="D23" s="296"/>
      <c r="E23" s="294"/>
      <c r="F23" s="295"/>
      <c r="G23" s="295"/>
      <c r="H23" s="296"/>
      <c r="I23" s="294"/>
      <c r="J23" s="295"/>
      <c r="K23" s="295"/>
      <c r="L23" s="296"/>
      <c r="M23" s="294"/>
      <c r="N23" s="295"/>
      <c r="O23" s="295"/>
      <c r="P23" s="296"/>
      <c r="Q23" s="294"/>
      <c r="R23" s="295"/>
      <c r="S23" s="295"/>
      <c r="T23" s="296"/>
      <c r="U23" s="294"/>
      <c r="V23" s="296"/>
      <c r="W23" s="658"/>
      <c r="X23" s="664">
        <f>ETP!W50/ETP!C6*ETP!V5</f>
        <v>7818.1818181818189</v>
      </c>
      <c r="Y23" s="664">
        <f>'€ coût'!M43</f>
        <v>0</v>
      </c>
      <c r="Z23" s="664">
        <f>X23+Y23</f>
        <v>7818.1818181818189</v>
      </c>
      <c r="AA23" s="252"/>
    </row>
    <row r="24" spans="1:27" ht="17.25" customHeight="1" thickBot="1">
      <c r="A24" s="667">
        <v>9</v>
      </c>
      <c r="B24" s="252" t="s">
        <v>323</v>
      </c>
      <c r="C24" s="287"/>
      <c r="D24" s="285"/>
      <c r="E24" s="287"/>
      <c r="F24" s="284"/>
      <c r="G24" s="297"/>
      <c r="H24" s="285"/>
      <c r="I24" s="287"/>
      <c r="J24" s="297"/>
      <c r="K24" s="284"/>
      <c r="L24" s="700"/>
      <c r="M24" s="287"/>
      <c r="N24" s="297"/>
      <c r="O24" s="284"/>
      <c r="P24" s="700"/>
      <c r="Q24" s="287"/>
      <c r="R24" s="297"/>
      <c r="S24" s="284"/>
      <c r="T24" s="285"/>
      <c r="U24" s="287"/>
      <c r="V24" s="285"/>
      <c r="W24" s="658"/>
      <c r="X24" s="664">
        <f>ETP!W53/ETP!C6*ETP!V5</f>
        <v>3272.7272727272725</v>
      </c>
      <c r="Y24" s="664">
        <f>'€ coût'!M46</f>
        <v>0</v>
      </c>
      <c r="Z24" s="664">
        <f>X24+Y24</f>
        <v>3272.7272727272725</v>
      </c>
      <c r="AA24" s="252"/>
    </row>
    <row r="25" spans="1:27" ht="7.5" customHeight="1">
      <c r="A25" s="1147" t="s">
        <v>324</v>
      </c>
      <c r="B25" s="1147"/>
      <c r="C25" s="261"/>
      <c r="D25" s="261"/>
      <c r="E25" s="261"/>
      <c r="F25" s="261"/>
      <c r="G25" s="261"/>
      <c r="H25" s="261"/>
      <c r="I25" s="261"/>
      <c r="J25" s="261"/>
      <c r="K25" s="261"/>
      <c r="L25" s="261"/>
      <c r="M25" s="261"/>
      <c r="N25" s="261"/>
      <c r="O25" s="261"/>
      <c r="P25" s="261"/>
      <c r="Q25" s="261"/>
      <c r="R25" s="261"/>
      <c r="S25" s="261"/>
      <c r="T25" s="261"/>
      <c r="U25" s="261"/>
      <c r="V25" s="261"/>
      <c r="W25" s="261"/>
      <c r="Y25" s="252"/>
      <c r="Z25" s="252"/>
      <c r="AA25" s="252"/>
    </row>
    <row r="26" spans="1:27" ht="31.5" customHeight="1" thickBot="1">
      <c r="A26" s="1147"/>
      <c r="B26" s="1147"/>
      <c r="C26" s="681"/>
      <c r="D26" s="681"/>
      <c r="E26" s="681"/>
      <c r="F26" s="681"/>
      <c r="G26" s="681"/>
      <c r="H26" s="681"/>
      <c r="I26" s="681"/>
      <c r="J26" s="681"/>
      <c r="K26" s="681"/>
      <c r="L26" s="681"/>
      <c r="M26" s="681"/>
      <c r="N26" s="681"/>
      <c r="O26" s="681"/>
      <c r="P26" s="681"/>
      <c r="Q26" s="681"/>
      <c r="R26" s="681"/>
      <c r="S26" s="681"/>
      <c r="T26" s="681"/>
      <c r="U26" s="681"/>
      <c r="V26" s="681"/>
      <c r="W26" s="655"/>
      <c r="X26" s="655"/>
      <c r="Y26" s="655"/>
      <c r="Z26" s="655"/>
      <c r="AA26" s="252"/>
    </row>
    <row r="27" spans="1:27" ht="17.25" customHeight="1">
      <c r="A27" s="667">
        <v>10</v>
      </c>
      <c r="B27" s="252" t="s">
        <v>325</v>
      </c>
      <c r="C27" s="290"/>
      <c r="D27" s="292"/>
      <c r="E27" s="290"/>
      <c r="F27" s="291"/>
      <c r="G27" s="291"/>
      <c r="H27" s="292"/>
      <c r="I27" s="290"/>
      <c r="J27" s="291"/>
      <c r="K27" s="291"/>
      <c r="L27" s="292"/>
      <c r="M27" s="290"/>
      <c r="N27" s="291"/>
      <c r="O27" s="291"/>
      <c r="P27" s="292"/>
      <c r="Q27" s="290"/>
      <c r="R27" s="291"/>
      <c r="S27" s="291"/>
      <c r="T27" s="292"/>
      <c r="U27" s="290"/>
      <c r="V27" s="292"/>
      <c r="W27" s="658"/>
      <c r="X27" s="664">
        <f>ETP!W59/ETP!C6*ETP!V5</f>
        <v>4000</v>
      </c>
      <c r="Y27" s="664">
        <f>'€ coût'!M53</f>
        <v>7500</v>
      </c>
      <c r="Z27" s="664">
        <f>X27+Y27</f>
        <v>11500</v>
      </c>
      <c r="AA27" s="252"/>
    </row>
    <row r="28" spans="1:27" ht="15.75" customHeight="1" thickBot="1">
      <c r="A28" s="667">
        <v>11</v>
      </c>
      <c r="B28" s="252" t="s">
        <v>326</v>
      </c>
      <c r="C28" s="287"/>
      <c r="D28" s="285"/>
      <c r="E28" s="287"/>
      <c r="F28" s="284"/>
      <c r="G28" s="293"/>
      <c r="H28" s="285"/>
      <c r="I28" s="701"/>
      <c r="J28" s="284"/>
      <c r="K28" s="293"/>
      <c r="L28" s="285"/>
      <c r="M28" s="701"/>
      <c r="N28" s="284"/>
      <c r="O28" s="284"/>
      <c r="P28" s="285"/>
      <c r="Q28" s="287"/>
      <c r="R28" s="284"/>
      <c r="S28" s="284"/>
      <c r="T28" s="285"/>
      <c r="U28" s="287"/>
      <c r="V28" s="285"/>
      <c r="W28" s="658"/>
      <c r="X28" s="664">
        <f>ETP!W63/ETP!C6*ETP!V5</f>
        <v>1818.1818181818182</v>
      </c>
      <c r="Y28" s="664">
        <f>'€ coût'!M57</f>
        <v>3500</v>
      </c>
      <c r="Z28" s="664">
        <f>X28+Y28</f>
        <v>5318.181818181818</v>
      </c>
      <c r="AA28" s="252"/>
    </row>
    <row r="29" spans="1:27" ht="7.5" customHeight="1">
      <c r="A29" s="667"/>
      <c r="C29" s="261"/>
      <c r="D29" s="261"/>
      <c r="E29" s="261"/>
      <c r="F29" s="261"/>
      <c r="G29" s="261"/>
      <c r="H29" s="261"/>
      <c r="I29" s="261"/>
      <c r="J29" s="261"/>
      <c r="K29" s="261"/>
      <c r="L29" s="261"/>
      <c r="M29" s="261"/>
      <c r="N29" s="261"/>
      <c r="O29" s="261"/>
      <c r="P29" s="261"/>
      <c r="Q29" s="261"/>
      <c r="R29" s="261"/>
      <c r="S29" s="261"/>
      <c r="T29" s="261"/>
      <c r="U29" s="261"/>
      <c r="V29" s="261"/>
      <c r="W29" s="261"/>
      <c r="Y29" s="252"/>
      <c r="Z29" s="252"/>
      <c r="AA29" s="252"/>
    </row>
    <row r="30" spans="1:27" ht="18" customHeight="1">
      <c r="A30" s="1148" t="s">
        <v>327</v>
      </c>
      <c r="B30" s="1148"/>
      <c r="C30" s="682"/>
      <c r="D30" s="682"/>
      <c r="E30" s="682"/>
      <c r="F30" s="682"/>
      <c r="G30" s="682"/>
      <c r="H30" s="682"/>
      <c r="I30" s="682"/>
      <c r="J30" s="682"/>
      <c r="K30" s="682"/>
      <c r="L30" s="682"/>
      <c r="M30" s="682"/>
      <c r="N30" s="682"/>
      <c r="O30" s="682"/>
      <c r="P30" s="682"/>
      <c r="Q30" s="682"/>
      <c r="R30" s="682"/>
      <c r="S30" s="682"/>
      <c r="T30" s="682"/>
      <c r="U30" s="682"/>
      <c r="V30" s="682"/>
      <c r="W30" s="421"/>
      <c r="X30" s="421"/>
      <c r="Y30" s="421"/>
      <c r="Z30" s="421"/>
      <c r="AA30" s="252"/>
    </row>
    <row r="31" spans="1:27" ht="18.75" thickBot="1">
      <c r="A31" s="870" t="s">
        <v>328</v>
      </c>
      <c r="B31" s="870"/>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2"/>
    </row>
    <row r="32" spans="1:27" ht="18" thickBot="1">
      <c r="A32" s="667">
        <v>12</v>
      </c>
      <c r="B32" s="252" t="s">
        <v>365</v>
      </c>
      <c r="C32" s="268"/>
      <c r="D32" s="269"/>
      <c r="E32" s="268"/>
      <c r="F32" s="271"/>
      <c r="G32" s="271"/>
      <c r="H32" s="716"/>
      <c r="I32" s="288"/>
      <c r="J32" s="289"/>
      <c r="K32" s="289"/>
      <c r="L32" s="702"/>
      <c r="M32" s="268"/>
      <c r="N32" s="289"/>
      <c r="O32" s="271"/>
      <c r="P32" s="702"/>
      <c r="Q32" s="268"/>
      <c r="R32" s="289"/>
      <c r="S32" s="271"/>
      <c r="T32" s="269"/>
      <c r="U32" s="268"/>
      <c r="V32" s="269"/>
      <c r="W32" s="658"/>
      <c r="X32" s="664">
        <f>ETP!W71/ETP!C6*ETP!V5</f>
        <v>3454.5454545454545</v>
      </c>
      <c r="Y32" s="664">
        <f>'€ coût'!M65</f>
        <v>2000</v>
      </c>
      <c r="Z32" s="664">
        <f>X32+Y32</f>
        <v>5454.545454545454</v>
      </c>
      <c r="AA32" s="252"/>
    </row>
    <row r="33" spans="1:27" ht="7.5" customHeight="1">
      <c r="A33" s="667"/>
      <c r="C33" s="261"/>
      <c r="D33" s="261"/>
      <c r="E33" s="261"/>
      <c r="F33" s="261"/>
      <c r="G33" s="261"/>
      <c r="H33" s="261"/>
      <c r="I33" s="261"/>
      <c r="J33" s="261"/>
      <c r="K33" s="261"/>
      <c r="L33" s="261"/>
      <c r="M33" s="261"/>
      <c r="N33" s="261"/>
      <c r="O33" s="261"/>
      <c r="P33" s="261"/>
      <c r="Q33" s="261"/>
      <c r="R33" s="261"/>
      <c r="S33" s="261"/>
      <c r="T33" s="261"/>
      <c r="U33" s="261"/>
      <c r="V33" s="261"/>
      <c r="W33" s="261"/>
      <c r="Y33" s="252"/>
      <c r="Z33" s="252"/>
      <c r="AA33" s="252"/>
    </row>
    <row r="34" spans="1:27" ht="18">
      <c r="A34" s="868" t="s">
        <v>329</v>
      </c>
      <c r="B34" s="868"/>
      <c r="C34" s="868"/>
      <c r="D34" s="868"/>
      <c r="E34" s="868"/>
      <c r="F34" s="868"/>
      <c r="G34" s="868"/>
      <c r="H34" s="868"/>
      <c r="I34" s="868"/>
      <c r="J34" s="868"/>
      <c r="K34" s="868"/>
      <c r="L34" s="868"/>
      <c r="M34" s="868"/>
      <c r="N34" s="868"/>
      <c r="O34" s="868"/>
      <c r="P34" s="868"/>
      <c r="Q34" s="868"/>
      <c r="R34" s="868"/>
      <c r="S34" s="868"/>
      <c r="T34" s="868"/>
      <c r="U34" s="868"/>
      <c r="V34" s="868"/>
      <c r="W34" s="656"/>
      <c r="X34" s="656"/>
      <c r="Y34" s="656"/>
      <c r="Z34" s="656"/>
      <c r="AA34" s="252"/>
    </row>
    <row r="35" spans="1:27" ht="7.5" customHeight="1">
      <c r="A35" s="667"/>
      <c r="C35" s="261"/>
      <c r="D35" s="261"/>
      <c r="E35" s="261"/>
      <c r="F35" s="261"/>
      <c r="G35" s="261"/>
      <c r="H35" s="261"/>
      <c r="I35" s="261"/>
      <c r="J35" s="261"/>
      <c r="K35" s="261"/>
      <c r="L35" s="261"/>
      <c r="M35" s="261"/>
      <c r="N35" s="261"/>
      <c r="O35" s="261"/>
      <c r="P35" s="261"/>
      <c r="Q35" s="261"/>
      <c r="R35" s="261"/>
      <c r="S35" s="261"/>
      <c r="T35" s="261"/>
      <c r="U35" s="261"/>
      <c r="V35" s="261"/>
      <c r="W35" s="261"/>
      <c r="Y35" s="252"/>
      <c r="Z35" s="252"/>
      <c r="AA35" s="252"/>
    </row>
    <row r="36" spans="1:27" ht="15.75" customHeight="1">
      <c r="A36" s="869" t="s">
        <v>330</v>
      </c>
      <c r="B36" s="869"/>
      <c r="C36" s="869"/>
      <c r="D36" s="869"/>
      <c r="E36" s="869"/>
      <c r="F36" s="869"/>
      <c r="G36" s="869"/>
      <c r="H36" s="869"/>
      <c r="I36" s="869"/>
      <c r="J36" s="869"/>
      <c r="K36" s="869"/>
      <c r="L36" s="869"/>
      <c r="M36" s="869"/>
      <c r="N36" s="869"/>
      <c r="O36" s="869"/>
      <c r="P36" s="869"/>
      <c r="Q36" s="869"/>
      <c r="R36" s="869"/>
      <c r="S36" s="869"/>
      <c r="T36" s="869"/>
      <c r="U36" s="869"/>
      <c r="V36" s="869"/>
      <c r="W36" s="419"/>
      <c r="X36" s="419"/>
      <c r="Y36" s="419"/>
      <c r="Z36" s="419"/>
      <c r="AA36" s="252"/>
    </row>
    <row r="37" spans="1:27" ht="18.75" thickBot="1">
      <c r="A37" s="865" t="s">
        <v>331</v>
      </c>
      <c r="B37" s="865"/>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2"/>
    </row>
    <row r="38" spans="1:27">
      <c r="A38" s="667">
        <v>13</v>
      </c>
      <c r="B38" s="252" t="s">
        <v>332</v>
      </c>
      <c r="C38" s="688"/>
      <c r="D38" s="279"/>
      <c r="E38" s="276"/>
      <c r="F38" s="277"/>
      <c r="G38" s="277"/>
      <c r="H38" s="279"/>
      <c r="I38" s="276"/>
      <c r="J38" s="278"/>
      <c r="K38" s="277"/>
      <c r="L38" s="707"/>
      <c r="M38" s="276"/>
      <c r="N38" s="278"/>
      <c r="O38" s="277"/>
      <c r="P38" s="707"/>
      <c r="Q38" s="276"/>
      <c r="R38" s="278"/>
      <c r="S38" s="277"/>
      <c r="T38" s="279"/>
      <c r="U38" s="276"/>
      <c r="V38" s="279"/>
      <c r="W38" s="658"/>
      <c r="X38" s="664">
        <f>ETP!W80/ETP!C6*ETP!V5</f>
        <v>2545.454545454545</v>
      </c>
      <c r="Y38" s="664">
        <f>'€ coût'!M74</f>
        <v>10000</v>
      </c>
      <c r="Z38" s="664">
        <f>X38+Y38</f>
        <v>12545.454545454544</v>
      </c>
      <c r="AA38" s="252"/>
    </row>
    <row r="39" spans="1:27" ht="34.5">
      <c r="A39" s="667">
        <v>14</v>
      </c>
      <c r="B39" s="252" t="s">
        <v>333</v>
      </c>
      <c r="C39" s="703"/>
      <c r="D39" s="281"/>
      <c r="E39" s="280"/>
      <c r="F39" s="265"/>
      <c r="G39" s="265"/>
      <c r="H39" s="281"/>
      <c r="I39" s="280"/>
      <c r="J39" s="265"/>
      <c r="K39" s="265"/>
      <c r="L39" s="281"/>
      <c r="M39" s="280"/>
      <c r="N39" s="265"/>
      <c r="O39" s="265"/>
      <c r="P39" s="282"/>
      <c r="Q39" s="280"/>
      <c r="R39" s="267"/>
      <c r="S39" s="265"/>
      <c r="T39" s="282"/>
      <c r="U39" s="280"/>
      <c r="V39" s="281"/>
      <c r="W39" s="658"/>
      <c r="X39" s="664">
        <f>ETP!W83/ETP!C6*ETP!V5</f>
        <v>1272.7272727272725</v>
      </c>
      <c r="Y39" s="664">
        <f>'€ coût'!M77</f>
        <v>3000</v>
      </c>
      <c r="Z39" s="664">
        <f>X39+Y39</f>
        <v>4272.7272727272721</v>
      </c>
      <c r="AA39" s="252"/>
    </row>
    <row r="40" spans="1:27" ht="34.5">
      <c r="A40" s="668">
        <v>15</v>
      </c>
      <c r="B40" s="252" t="s">
        <v>334</v>
      </c>
      <c r="C40" s="286"/>
      <c r="D40" s="282"/>
      <c r="E40" s="286"/>
      <c r="F40" s="265"/>
      <c r="G40" s="267"/>
      <c r="H40" s="281"/>
      <c r="I40" s="286"/>
      <c r="J40" s="265"/>
      <c r="K40" s="267"/>
      <c r="L40" s="281"/>
      <c r="M40" s="286"/>
      <c r="N40" s="265"/>
      <c r="O40" s="267"/>
      <c r="P40" s="281"/>
      <c r="Q40" s="280"/>
      <c r="R40" s="265"/>
      <c r="S40" s="265"/>
      <c r="T40" s="281"/>
      <c r="U40" s="280"/>
      <c r="V40" s="281"/>
      <c r="W40" s="658"/>
      <c r="X40" s="664">
        <f>ETP!W87/ETP!C6*ETP!V5</f>
        <v>2181.8181818181815</v>
      </c>
      <c r="Y40" s="664">
        <f>'€ coût'!M81</f>
        <v>900</v>
      </c>
      <c r="Z40" s="664">
        <f>X40+Y40</f>
        <v>3081.8181818181815</v>
      </c>
      <c r="AA40" s="252"/>
    </row>
    <row r="41" spans="1:27" ht="39.75" customHeight="1">
      <c r="A41" s="668">
        <v>16</v>
      </c>
      <c r="B41" s="252" t="s">
        <v>335</v>
      </c>
      <c r="C41" s="703"/>
      <c r="D41" s="281"/>
      <c r="E41" s="280"/>
      <c r="F41" s="265"/>
      <c r="G41" s="265"/>
      <c r="H41" s="281"/>
      <c r="I41" s="286"/>
      <c r="J41" s="267"/>
      <c r="K41" s="265"/>
      <c r="L41" s="282"/>
      <c r="M41" s="280"/>
      <c r="N41" s="265"/>
      <c r="O41" s="265"/>
      <c r="P41" s="281"/>
      <c r="Q41" s="280"/>
      <c r="R41" s="265"/>
      <c r="S41" s="265"/>
      <c r="T41" s="281"/>
      <c r="U41" s="280"/>
      <c r="V41" s="281"/>
      <c r="W41" s="658"/>
      <c r="X41" s="664">
        <f>ETP!W90/ETP!C6*ETP!V5</f>
        <v>1818.1818181818182</v>
      </c>
      <c r="Y41" s="664">
        <f>'€ coût'!M84</f>
        <v>3000</v>
      </c>
      <c r="Z41" s="664">
        <f>X41+Y41</f>
        <v>4818.181818181818</v>
      </c>
      <c r="AA41" s="252"/>
    </row>
    <row r="42" spans="1:27" ht="35.25" thickBot="1">
      <c r="A42" s="667">
        <v>17</v>
      </c>
      <c r="B42" s="252" t="s">
        <v>336</v>
      </c>
      <c r="C42" s="704"/>
      <c r="D42" s="285"/>
      <c r="E42" s="287"/>
      <c r="F42" s="284"/>
      <c r="G42" s="714"/>
      <c r="H42" s="706"/>
      <c r="I42" s="283"/>
      <c r="J42" s="705"/>
      <c r="K42" s="284"/>
      <c r="L42" s="285"/>
      <c r="M42" s="287"/>
      <c r="N42" s="284"/>
      <c r="O42" s="284"/>
      <c r="P42" s="285"/>
      <c r="Q42" s="287"/>
      <c r="R42" s="284"/>
      <c r="S42" s="284"/>
      <c r="T42" s="285"/>
      <c r="U42" s="287"/>
      <c r="V42" s="285"/>
      <c r="W42" s="658"/>
      <c r="X42" s="664">
        <f>ETP!W93/ETP!C6*ETP!V5</f>
        <v>1272.7272727272725</v>
      </c>
      <c r="Y42" s="664">
        <f>'€ coût'!M87</f>
        <v>2500</v>
      </c>
      <c r="Z42" s="664">
        <f>X42+Y42</f>
        <v>3772.7272727272725</v>
      </c>
      <c r="AA42" s="252"/>
    </row>
    <row r="43" spans="1:27" ht="7.5" customHeight="1">
      <c r="A43" s="667"/>
      <c r="C43" s="261"/>
      <c r="D43" s="261"/>
      <c r="E43" s="261"/>
      <c r="F43" s="261"/>
      <c r="G43" s="261"/>
      <c r="H43" s="261"/>
      <c r="I43" s="261"/>
      <c r="J43" s="261"/>
      <c r="K43" s="261"/>
      <c r="L43" s="261"/>
      <c r="M43" s="261"/>
      <c r="N43" s="261"/>
      <c r="O43" s="261"/>
      <c r="P43" s="261"/>
      <c r="Q43" s="261"/>
      <c r="R43" s="261"/>
      <c r="S43" s="261"/>
      <c r="T43" s="261"/>
      <c r="U43" s="261"/>
      <c r="V43" s="261"/>
      <c r="W43" s="261"/>
      <c r="Y43" s="252"/>
      <c r="Z43" s="252"/>
      <c r="AA43" s="252"/>
    </row>
    <row r="44" spans="1:27" ht="18.75" thickBot="1">
      <c r="A44" s="866" t="s">
        <v>337</v>
      </c>
      <c r="B44" s="866"/>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52"/>
    </row>
    <row r="45" spans="1:27" ht="22.5" customHeight="1" thickBot="1">
      <c r="A45" s="667">
        <v>18</v>
      </c>
      <c r="B45" s="252" t="s">
        <v>339</v>
      </c>
      <c r="C45" s="268"/>
      <c r="D45" s="269"/>
      <c r="E45" s="274"/>
      <c r="F45" s="271"/>
      <c r="G45" s="271"/>
      <c r="H45" s="275"/>
      <c r="I45" s="268"/>
      <c r="J45" s="271"/>
      <c r="K45" s="273"/>
      <c r="L45" s="269"/>
      <c r="M45" s="268"/>
      <c r="N45" s="273"/>
      <c r="O45" s="271"/>
      <c r="P45" s="269"/>
      <c r="Q45" s="274"/>
      <c r="R45" s="271"/>
      <c r="S45" s="271"/>
      <c r="T45" s="269"/>
      <c r="U45" s="268"/>
      <c r="V45" s="269"/>
      <c r="W45" s="658"/>
      <c r="X45" s="664">
        <f>ETP!W98/ETP!C6*ETP!V5</f>
        <v>2000</v>
      </c>
      <c r="Y45" s="664">
        <f>'€ coût'!M92</f>
        <v>0</v>
      </c>
      <c r="Z45" s="664">
        <f>X45+Y45</f>
        <v>2000</v>
      </c>
      <c r="AA45" s="252"/>
    </row>
    <row r="46" spans="1:27" ht="7.5" customHeight="1">
      <c r="A46" s="667"/>
      <c r="C46" s="261"/>
      <c r="D46" s="261"/>
      <c r="E46" s="261"/>
      <c r="F46" s="261"/>
      <c r="G46" s="261"/>
      <c r="H46" s="261"/>
      <c r="I46" s="261"/>
      <c r="J46" s="261"/>
      <c r="K46" s="261"/>
      <c r="L46" s="261"/>
      <c r="M46" s="261"/>
      <c r="N46" s="261"/>
      <c r="O46" s="261"/>
      <c r="P46" s="261"/>
      <c r="Q46" s="261"/>
      <c r="R46" s="261"/>
      <c r="S46" s="261"/>
      <c r="T46" s="261"/>
      <c r="U46" s="261"/>
      <c r="V46" s="261"/>
      <c r="W46" s="261"/>
      <c r="Y46" s="252"/>
      <c r="Z46" s="252"/>
      <c r="AA46" s="252"/>
    </row>
    <row r="47" spans="1:27" ht="24" customHeight="1" thickBot="1">
      <c r="A47" s="867" t="s">
        <v>338</v>
      </c>
      <c r="B47" s="867"/>
      <c r="C47" s="867"/>
      <c r="D47" s="867"/>
      <c r="E47" s="867"/>
      <c r="F47" s="867"/>
      <c r="G47" s="867"/>
      <c r="H47" s="867"/>
      <c r="I47" s="867"/>
      <c r="J47" s="867"/>
      <c r="K47" s="867"/>
      <c r="L47" s="867"/>
      <c r="M47" s="867"/>
      <c r="N47" s="867"/>
      <c r="O47" s="867"/>
      <c r="P47" s="867"/>
      <c r="Q47" s="867"/>
      <c r="R47" s="867"/>
      <c r="S47" s="867"/>
      <c r="T47" s="867"/>
      <c r="U47" s="867"/>
      <c r="V47" s="262"/>
      <c r="W47" s="262"/>
      <c r="X47" s="262"/>
      <c r="Y47" s="262"/>
      <c r="Z47" s="262"/>
      <c r="AA47" s="252"/>
    </row>
    <row r="48" spans="1:27" ht="18" thickBot="1">
      <c r="A48" s="667">
        <v>19</v>
      </c>
      <c r="B48" s="691" t="s">
        <v>340</v>
      </c>
      <c r="C48" s="708"/>
      <c r="D48" s="269"/>
      <c r="E48" s="268"/>
      <c r="F48" s="272"/>
      <c r="G48" s="271"/>
      <c r="H48" s="269"/>
      <c r="I48" s="268"/>
      <c r="J48" s="272"/>
      <c r="K48" s="271"/>
      <c r="L48" s="269"/>
      <c r="M48" s="268"/>
      <c r="N48" s="272"/>
      <c r="O48" s="271"/>
      <c r="P48" s="269"/>
      <c r="Q48" s="268"/>
      <c r="R48" s="272"/>
      <c r="S48" s="271"/>
      <c r="T48" s="269"/>
      <c r="U48" s="268"/>
      <c r="V48" s="709"/>
      <c r="W48" s="659"/>
      <c r="X48" s="664">
        <f>ETP!W105/ETP!C6*ETP!V5</f>
        <v>6363.636363636364</v>
      </c>
      <c r="Y48" s="664">
        <f>'€ coût'!M99</f>
        <v>0</v>
      </c>
      <c r="Z48" s="664">
        <f>X48+Y48</f>
        <v>6363.636363636364</v>
      </c>
      <c r="AA48" s="252"/>
    </row>
    <row r="49" spans="3:23" s="252" customFormat="1">
      <c r="C49" s="261"/>
      <c r="D49" s="261"/>
      <c r="E49" s="261"/>
      <c r="F49" s="261"/>
      <c r="G49" s="261"/>
      <c r="H49" s="261"/>
      <c r="I49" s="261"/>
      <c r="J49" s="261"/>
      <c r="K49" s="261"/>
      <c r="L49" s="261"/>
      <c r="M49" s="261"/>
      <c r="N49" s="261"/>
      <c r="O49" s="261"/>
      <c r="P49" s="261"/>
      <c r="Q49" s="261"/>
      <c r="R49" s="261"/>
      <c r="S49" s="261"/>
      <c r="T49" s="261"/>
      <c r="U49" s="261"/>
      <c r="V49" s="261"/>
      <c r="W49" s="261"/>
    </row>
    <row r="50" spans="3:23" s="252" customFormat="1">
      <c r="C50" s="261"/>
      <c r="D50" s="261"/>
      <c r="E50" s="261"/>
      <c r="F50" s="261"/>
      <c r="G50" s="261"/>
      <c r="H50" s="261"/>
      <c r="I50" s="261"/>
      <c r="J50" s="261"/>
      <c r="K50" s="261"/>
      <c r="L50" s="261"/>
      <c r="M50" s="261"/>
      <c r="N50" s="261"/>
      <c r="O50" s="261"/>
      <c r="P50" s="261"/>
      <c r="Q50" s="261"/>
      <c r="R50" s="261"/>
      <c r="S50" s="261"/>
      <c r="T50" s="261"/>
      <c r="U50" s="261"/>
      <c r="V50" s="261"/>
      <c r="W50" s="261"/>
    </row>
    <row r="51" spans="3:23" s="252" customFormat="1">
      <c r="C51" s="261"/>
      <c r="D51" s="261"/>
      <c r="E51" s="261"/>
      <c r="F51" s="261"/>
      <c r="G51" s="261"/>
      <c r="H51" s="261"/>
      <c r="I51" s="261"/>
      <c r="J51" s="261"/>
      <c r="K51" s="261"/>
      <c r="L51" s="261"/>
      <c r="M51" s="261"/>
      <c r="N51" s="261"/>
      <c r="O51" s="261"/>
      <c r="P51" s="261"/>
      <c r="Q51" s="261"/>
      <c r="R51" s="261"/>
      <c r="S51" s="261"/>
      <c r="T51" s="261"/>
      <c r="U51" s="261"/>
      <c r="V51" s="261"/>
      <c r="W51" s="261"/>
    </row>
    <row r="52" spans="3:23" s="252" customFormat="1">
      <c r="C52" s="261"/>
      <c r="D52" s="261"/>
      <c r="E52" s="261"/>
      <c r="F52" s="261"/>
      <c r="G52" s="261"/>
      <c r="H52" s="261"/>
      <c r="I52" s="261"/>
      <c r="J52" s="261"/>
      <c r="K52" s="261"/>
      <c r="L52" s="261"/>
      <c r="M52" s="261"/>
      <c r="N52" s="261"/>
      <c r="O52" s="261"/>
      <c r="P52" s="261"/>
      <c r="Q52" s="261"/>
      <c r="R52" s="261"/>
      <c r="S52" s="261"/>
      <c r="T52" s="261"/>
      <c r="U52" s="261"/>
      <c r="V52" s="261"/>
      <c r="W52" s="261"/>
    </row>
    <row r="53" spans="3:23" s="252" customFormat="1">
      <c r="C53" s="261"/>
      <c r="D53" s="261"/>
      <c r="E53" s="261"/>
      <c r="F53" s="261"/>
      <c r="G53" s="261"/>
      <c r="H53" s="261"/>
      <c r="I53" s="261"/>
      <c r="J53" s="261"/>
      <c r="K53" s="261"/>
      <c r="L53" s="261"/>
      <c r="M53" s="261"/>
      <c r="N53" s="261"/>
      <c r="O53" s="261"/>
      <c r="P53" s="261"/>
      <c r="Q53" s="261"/>
      <c r="R53" s="261"/>
      <c r="S53" s="261"/>
      <c r="T53" s="261"/>
      <c r="U53" s="261"/>
      <c r="V53" s="261"/>
      <c r="W53" s="261"/>
    </row>
    <row r="54" spans="3:23" s="252" customFormat="1">
      <c r="C54" s="261"/>
      <c r="D54" s="261"/>
      <c r="E54" s="261"/>
      <c r="F54" s="261"/>
      <c r="G54" s="261"/>
      <c r="H54" s="261"/>
      <c r="I54" s="261"/>
      <c r="J54" s="261"/>
      <c r="K54" s="261"/>
      <c r="L54" s="261"/>
      <c r="M54" s="261"/>
      <c r="N54" s="261"/>
      <c r="O54" s="261"/>
      <c r="P54" s="261"/>
      <c r="Q54" s="261"/>
      <c r="R54" s="261"/>
      <c r="S54" s="261"/>
      <c r="T54" s="261"/>
      <c r="U54" s="261"/>
      <c r="V54" s="261"/>
      <c r="W54" s="261"/>
    </row>
    <row r="55" spans="3:23" s="252" customFormat="1">
      <c r="C55" s="261"/>
      <c r="D55" s="261"/>
      <c r="E55" s="261"/>
      <c r="F55" s="261"/>
      <c r="G55" s="261"/>
      <c r="H55" s="261"/>
      <c r="I55" s="261"/>
      <c r="J55" s="261"/>
      <c r="K55" s="261"/>
      <c r="L55" s="261"/>
      <c r="M55" s="261"/>
      <c r="N55" s="261"/>
      <c r="O55" s="261"/>
      <c r="P55" s="261"/>
      <c r="Q55" s="261"/>
      <c r="R55" s="261"/>
      <c r="S55" s="261"/>
      <c r="T55" s="261"/>
      <c r="U55" s="261"/>
      <c r="V55" s="261"/>
      <c r="W55" s="261"/>
    </row>
    <row r="56" spans="3:23" s="252" customFormat="1">
      <c r="C56" s="261"/>
      <c r="D56" s="261"/>
      <c r="E56" s="261"/>
      <c r="F56" s="261"/>
      <c r="G56" s="261"/>
      <c r="H56" s="261"/>
      <c r="I56" s="261"/>
      <c r="J56" s="261"/>
      <c r="K56" s="261"/>
      <c r="L56" s="261"/>
      <c r="M56" s="261"/>
      <c r="N56" s="261"/>
      <c r="O56" s="261"/>
      <c r="P56" s="261"/>
      <c r="Q56" s="261"/>
      <c r="R56" s="261"/>
      <c r="S56" s="261"/>
      <c r="T56" s="261"/>
      <c r="U56" s="261"/>
      <c r="V56" s="261"/>
      <c r="W56" s="261"/>
    </row>
    <row r="57" spans="3:23" s="252" customFormat="1">
      <c r="C57" s="261"/>
      <c r="D57" s="261"/>
      <c r="E57" s="261"/>
      <c r="F57" s="261"/>
      <c r="G57" s="261"/>
      <c r="H57" s="261"/>
      <c r="I57" s="261"/>
      <c r="J57" s="261"/>
      <c r="K57" s="261"/>
      <c r="L57" s="261"/>
      <c r="M57" s="261"/>
      <c r="N57" s="261"/>
      <c r="O57" s="261"/>
      <c r="P57" s="261"/>
      <c r="Q57" s="261"/>
      <c r="R57" s="261"/>
      <c r="S57" s="261"/>
      <c r="T57" s="261"/>
      <c r="U57" s="261"/>
      <c r="V57" s="261"/>
      <c r="W57" s="261"/>
    </row>
    <row r="58" spans="3:23" s="252" customFormat="1">
      <c r="C58" s="261"/>
      <c r="D58" s="261"/>
      <c r="E58" s="261"/>
      <c r="F58" s="261"/>
      <c r="G58" s="261"/>
      <c r="H58" s="261"/>
      <c r="I58" s="261"/>
      <c r="J58" s="261"/>
      <c r="K58" s="261"/>
      <c r="L58" s="261"/>
      <c r="M58" s="261"/>
      <c r="N58" s="261"/>
      <c r="O58" s="261"/>
      <c r="P58" s="261"/>
      <c r="Q58" s="261"/>
      <c r="R58" s="261"/>
      <c r="S58" s="261"/>
      <c r="T58" s="261"/>
      <c r="U58" s="261"/>
      <c r="V58" s="261"/>
      <c r="W58" s="261"/>
    </row>
    <row r="59" spans="3:23" s="252" customFormat="1">
      <c r="C59" s="261"/>
      <c r="D59" s="261"/>
      <c r="E59" s="261"/>
      <c r="F59" s="261"/>
      <c r="G59" s="261"/>
      <c r="H59" s="261"/>
      <c r="I59" s="261"/>
      <c r="J59" s="261"/>
      <c r="K59" s="261"/>
      <c r="L59" s="261"/>
      <c r="M59" s="261"/>
      <c r="N59" s="261"/>
      <c r="O59" s="261"/>
      <c r="P59" s="261"/>
      <c r="Q59" s="261"/>
      <c r="R59" s="261"/>
      <c r="S59" s="261"/>
      <c r="T59" s="261"/>
      <c r="U59" s="261"/>
      <c r="V59" s="261"/>
      <c r="W59" s="261"/>
    </row>
    <row r="60" spans="3:23" s="252" customFormat="1">
      <c r="C60" s="261"/>
      <c r="D60" s="261"/>
      <c r="E60" s="261"/>
      <c r="F60" s="261"/>
      <c r="G60" s="261"/>
      <c r="H60" s="261"/>
      <c r="I60" s="261"/>
      <c r="J60" s="261"/>
      <c r="K60" s="261"/>
      <c r="L60" s="261"/>
      <c r="M60" s="261"/>
      <c r="N60" s="261"/>
      <c r="O60" s="261"/>
      <c r="P60" s="261"/>
      <c r="Q60" s="261"/>
      <c r="R60" s="261"/>
      <c r="S60" s="261"/>
      <c r="T60" s="261"/>
      <c r="U60" s="261"/>
      <c r="V60" s="261"/>
      <c r="W60" s="261"/>
    </row>
    <row r="61" spans="3:23" s="252" customFormat="1">
      <c r="C61" s="261"/>
      <c r="D61" s="261"/>
      <c r="E61" s="261"/>
      <c r="F61" s="261"/>
      <c r="G61" s="261"/>
      <c r="H61" s="261"/>
      <c r="I61" s="261"/>
      <c r="J61" s="261"/>
      <c r="K61" s="261"/>
      <c r="L61" s="261"/>
      <c r="M61" s="261"/>
      <c r="N61" s="261"/>
      <c r="O61" s="261"/>
      <c r="P61" s="261"/>
      <c r="Q61" s="261"/>
      <c r="R61" s="261"/>
      <c r="S61" s="261"/>
      <c r="T61" s="261"/>
      <c r="U61" s="261"/>
      <c r="V61" s="261"/>
      <c r="W61" s="261"/>
    </row>
    <row r="62" spans="3:23" s="252" customFormat="1">
      <c r="C62" s="261"/>
      <c r="D62" s="261"/>
      <c r="E62" s="261"/>
      <c r="F62" s="261"/>
      <c r="G62" s="261"/>
      <c r="H62" s="261"/>
      <c r="I62" s="261"/>
      <c r="J62" s="261"/>
      <c r="K62" s="261"/>
      <c r="L62" s="261"/>
      <c r="M62" s="261"/>
      <c r="N62" s="261"/>
      <c r="O62" s="261"/>
      <c r="P62" s="261"/>
      <c r="Q62" s="261"/>
      <c r="R62" s="261"/>
      <c r="S62" s="261"/>
      <c r="T62" s="261"/>
      <c r="U62" s="261"/>
      <c r="V62" s="261"/>
      <c r="W62" s="261"/>
    </row>
    <row r="63" spans="3:23" s="252" customFormat="1">
      <c r="C63" s="261"/>
      <c r="D63" s="261"/>
      <c r="E63" s="261"/>
      <c r="F63" s="261"/>
      <c r="G63" s="261"/>
      <c r="H63" s="261"/>
      <c r="I63" s="261"/>
      <c r="J63" s="261"/>
      <c r="K63" s="261"/>
      <c r="L63" s="261"/>
      <c r="M63" s="261"/>
      <c r="N63" s="261"/>
      <c r="O63" s="261"/>
      <c r="P63" s="261"/>
      <c r="Q63" s="261"/>
      <c r="R63" s="261"/>
      <c r="S63" s="261"/>
      <c r="T63" s="261"/>
      <c r="U63" s="261"/>
      <c r="V63" s="261"/>
      <c r="W63" s="261"/>
    </row>
    <row r="64" spans="3:23" s="252" customFormat="1">
      <c r="C64" s="261"/>
      <c r="D64" s="261"/>
      <c r="E64" s="261"/>
      <c r="F64" s="261"/>
      <c r="G64" s="261"/>
      <c r="H64" s="261"/>
      <c r="I64" s="261"/>
      <c r="J64" s="261"/>
      <c r="K64" s="261"/>
      <c r="L64" s="261"/>
      <c r="M64" s="261"/>
      <c r="N64" s="261"/>
      <c r="O64" s="261"/>
      <c r="P64" s="261"/>
      <c r="Q64" s="261"/>
      <c r="R64" s="261"/>
      <c r="S64" s="261"/>
      <c r="T64" s="261"/>
      <c r="U64" s="261"/>
      <c r="V64" s="261"/>
      <c r="W64" s="261"/>
    </row>
    <row r="65" spans="3:23" s="252" customFormat="1">
      <c r="C65" s="261"/>
      <c r="D65" s="261"/>
      <c r="E65" s="261"/>
      <c r="F65" s="261"/>
      <c r="G65" s="261"/>
      <c r="H65" s="261"/>
      <c r="I65" s="261"/>
      <c r="J65" s="261"/>
      <c r="K65" s="261"/>
      <c r="L65" s="261"/>
      <c r="M65" s="261"/>
      <c r="N65" s="261"/>
      <c r="O65" s="261"/>
      <c r="P65" s="261"/>
      <c r="Q65" s="261"/>
      <c r="R65" s="261"/>
      <c r="S65" s="261"/>
      <c r="T65" s="261"/>
      <c r="U65" s="261"/>
      <c r="V65" s="261"/>
      <c r="W65" s="261"/>
    </row>
    <row r="66" spans="3:23" s="252" customFormat="1">
      <c r="C66" s="261"/>
      <c r="D66" s="261"/>
      <c r="E66" s="261"/>
      <c r="F66" s="261"/>
      <c r="G66" s="261"/>
      <c r="H66" s="261"/>
      <c r="I66" s="261"/>
      <c r="J66" s="261"/>
      <c r="K66" s="261"/>
      <c r="L66" s="261"/>
      <c r="M66" s="261"/>
      <c r="N66" s="261"/>
      <c r="O66" s="261"/>
      <c r="P66" s="261"/>
      <c r="Q66" s="261"/>
      <c r="R66" s="261"/>
      <c r="S66" s="261"/>
      <c r="T66" s="261"/>
      <c r="U66" s="261"/>
      <c r="V66" s="261"/>
      <c r="W66" s="261"/>
    </row>
    <row r="67" spans="3:23" s="252" customFormat="1">
      <c r="C67" s="261"/>
      <c r="D67" s="261"/>
      <c r="E67" s="261"/>
      <c r="F67" s="261"/>
      <c r="G67" s="261"/>
      <c r="H67" s="261"/>
      <c r="I67" s="261"/>
      <c r="J67" s="261"/>
      <c r="K67" s="261"/>
      <c r="L67" s="261"/>
      <c r="M67" s="261"/>
      <c r="N67" s="261"/>
      <c r="O67" s="261"/>
      <c r="P67" s="261"/>
      <c r="Q67" s="261"/>
      <c r="R67" s="261"/>
      <c r="S67" s="261"/>
      <c r="T67" s="261"/>
      <c r="U67" s="261"/>
      <c r="V67" s="261"/>
      <c r="W67" s="261"/>
    </row>
    <row r="68" spans="3:23" s="252" customFormat="1">
      <c r="C68" s="261"/>
      <c r="D68" s="261"/>
      <c r="E68" s="261"/>
      <c r="F68" s="261"/>
      <c r="G68" s="261"/>
      <c r="H68" s="261"/>
      <c r="I68" s="261"/>
      <c r="J68" s="261"/>
      <c r="K68" s="261"/>
      <c r="L68" s="261"/>
      <c r="M68" s="261"/>
      <c r="N68" s="261"/>
      <c r="O68" s="261"/>
      <c r="P68" s="261"/>
      <c r="Q68" s="261"/>
      <c r="R68" s="261"/>
      <c r="S68" s="261"/>
      <c r="T68" s="261"/>
      <c r="U68" s="261"/>
      <c r="V68" s="261"/>
      <c r="W68" s="261"/>
    </row>
    <row r="69" spans="3:23" s="252" customFormat="1">
      <c r="C69" s="261"/>
      <c r="D69" s="261"/>
      <c r="E69" s="261"/>
      <c r="F69" s="261"/>
      <c r="G69" s="261"/>
      <c r="H69" s="261"/>
      <c r="I69" s="261"/>
      <c r="J69" s="261"/>
      <c r="K69" s="261"/>
      <c r="L69" s="261"/>
      <c r="M69" s="261"/>
      <c r="N69" s="261"/>
      <c r="O69" s="261"/>
      <c r="P69" s="261"/>
      <c r="Q69" s="261"/>
      <c r="R69" s="261"/>
      <c r="S69" s="261"/>
      <c r="T69" s="261"/>
      <c r="U69" s="261"/>
      <c r="V69" s="261"/>
      <c r="W69" s="261"/>
    </row>
    <row r="70" spans="3:23" s="252" customFormat="1">
      <c r="C70" s="261"/>
      <c r="D70" s="261"/>
      <c r="E70" s="261"/>
      <c r="F70" s="261"/>
      <c r="G70" s="261"/>
      <c r="H70" s="261"/>
      <c r="I70" s="261"/>
      <c r="J70" s="261"/>
      <c r="K70" s="261"/>
      <c r="L70" s="261"/>
      <c r="M70" s="261"/>
      <c r="N70" s="261"/>
      <c r="O70" s="261"/>
      <c r="P70" s="261"/>
      <c r="Q70" s="261"/>
      <c r="R70" s="261"/>
      <c r="S70" s="261"/>
      <c r="T70" s="261"/>
      <c r="U70" s="261"/>
      <c r="V70" s="261"/>
      <c r="W70" s="261"/>
    </row>
    <row r="71" spans="3:23" s="252" customFormat="1">
      <c r="C71" s="261"/>
      <c r="D71" s="261"/>
      <c r="E71" s="261"/>
      <c r="F71" s="261"/>
      <c r="G71" s="261"/>
      <c r="H71" s="261"/>
      <c r="I71" s="261"/>
      <c r="J71" s="261"/>
      <c r="K71" s="261"/>
      <c r="L71" s="261"/>
      <c r="M71" s="261"/>
      <c r="N71" s="261"/>
      <c r="O71" s="261"/>
      <c r="P71" s="261"/>
      <c r="Q71" s="261"/>
      <c r="R71" s="261"/>
      <c r="S71" s="261"/>
      <c r="T71" s="261"/>
      <c r="U71" s="261"/>
      <c r="V71" s="261"/>
      <c r="W71" s="261"/>
    </row>
    <row r="72" spans="3:23" s="252" customFormat="1">
      <c r="C72" s="261"/>
      <c r="D72" s="261"/>
      <c r="E72" s="261"/>
      <c r="F72" s="261"/>
      <c r="G72" s="261"/>
      <c r="H72" s="261"/>
      <c r="I72" s="261"/>
      <c r="J72" s="261"/>
      <c r="K72" s="261"/>
      <c r="L72" s="261"/>
      <c r="M72" s="261"/>
      <c r="N72" s="261"/>
      <c r="O72" s="261"/>
      <c r="P72" s="261"/>
      <c r="Q72" s="261"/>
      <c r="R72" s="261"/>
      <c r="S72" s="261"/>
      <c r="T72" s="261"/>
      <c r="U72" s="261"/>
      <c r="V72" s="261"/>
      <c r="W72" s="261"/>
    </row>
    <row r="73" spans="3:23" s="252" customFormat="1">
      <c r="C73" s="261"/>
      <c r="D73" s="261"/>
      <c r="E73" s="261"/>
      <c r="F73" s="261"/>
      <c r="G73" s="261"/>
      <c r="H73" s="261"/>
      <c r="I73" s="261"/>
      <c r="J73" s="261"/>
      <c r="K73" s="261"/>
      <c r="L73" s="261"/>
      <c r="M73" s="261"/>
      <c r="N73" s="261"/>
      <c r="O73" s="261"/>
      <c r="P73" s="261"/>
      <c r="Q73" s="261"/>
      <c r="R73" s="261"/>
      <c r="S73" s="261"/>
      <c r="T73" s="261"/>
      <c r="U73" s="261"/>
      <c r="V73" s="261"/>
      <c r="W73" s="261"/>
    </row>
    <row r="74" spans="3:23" s="252" customFormat="1">
      <c r="C74" s="261"/>
      <c r="D74" s="261"/>
      <c r="E74" s="261"/>
      <c r="F74" s="261"/>
      <c r="G74" s="261"/>
      <c r="H74" s="261"/>
      <c r="I74" s="261"/>
      <c r="J74" s="261"/>
      <c r="K74" s="261"/>
      <c r="L74" s="261"/>
      <c r="M74" s="261"/>
      <c r="N74" s="261"/>
      <c r="O74" s="261"/>
      <c r="P74" s="261"/>
      <c r="Q74" s="261"/>
      <c r="R74" s="261"/>
      <c r="S74" s="261"/>
      <c r="T74" s="261"/>
      <c r="U74" s="261"/>
      <c r="V74" s="261"/>
      <c r="W74" s="261"/>
    </row>
    <row r="75" spans="3:23" s="252" customFormat="1">
      <c r="C75" s="261"/>
      <c r="D75" s="261"/>
      <c r="E75" s="261"/>
      <c r="F75" s="261"/>
      <c r="G75" s="261"/>
      <c r="H75" s="261"/>
      <c r="I75" s="261"/>
      <c r="J75" s="261"/>
      <c r="K75" s="261"/>
      <c r="L75" s="261"/>
      <c r="M75" s="261"/>
      <c r="N75" s="261"/>
      <c r="O75" s="261"/>
      <c r="P75" s="261"/>
      <c r="Q75" s="261"/>
      <c r="R75" s="261"/>
      <c r="S75" s="261"/>
      <c r="T75" s="261"/>
      <c r="U75" s="261"/>
      <c r="V75" s="261"/>
      <c r="W75" s="261"/>
    </row>
    <row r="76" spans="3:23" s="252" customFormat="1">
      <c r="C76" s="261"/>
      <c r="D76" s="261"/>
      <c r="E76" s="261"/>
      <c r="F76" s="261"/>
      <c r="G76" s="261"/>
      <c r="H76" s="261"/>
      <c r="I76" s="261"/>
      <c r="J76" s="261"/>
      <c r="K76" s="261"/>
      <c r="L76" s="261"/>
      <c r="M76" s="261"/>
      <c r="N76" s="261"/>
      <c r="O76" s="261"/>
      <c r="P76" s="261"/>
      <c r="Q76" s="261"/>
      <c r="R76" s="261"/>
      <c r="S76" s="261"/>
      <c r="T76" s="261"/>
      <c r="U76" s="261"/>
      <c r="V76" s="261"/>
      <c r="W76" s="261"/>
    </row>
    <row r="77" spans="3:23" s="252" customFormat="1">
      <c r="C77" s="261"/>
      <c r="D77" s="261"/>
      <c r="E77" s="261"/>
      <c r="F77" s="261"/>
      <c r="G77" s="261"/>
      <c r="H77" s="261"/>
      <c r="I77" s="261"/>
      <c r="J77" s="261"/>
      <c r="K77" s="261"/>
      <c r="L77" s="261"/>
      <c r="M77" s="261"/>
      <c r="N77" s="261"/>
      <c r="O77" s="261"/>
      <c r="P77" s="261"/>
      <c r="Q77" s="261"/>
      <c r="R77" s="261"/>
      <c r="S77" s="261"/>
      <c r="T77" s="261"/>
      <c r="U77" s="261"/>
      <c r="V77" s="261"/>
      <c r="W77" s="261"/>
    </row>
    <row r="78" spans="3:23" s="252" customFormat="1">
      <c r="C78" s="261"/>
      <c r="D78" s="261"/>
      <c r="E78" s="261"/>
      <c r="F78" s="261"/>
      <c r="G78" s="261"/>
      <c r="H78" s="261"/>
      <c r="I78" s="261"/>
      <c r="J78" s="261"/>
      <c r="K78" s="261"/>
      <c r="L78" s="261"/>
      <c r="M78" s="261"/>
      <c r="N78" s="261"/>
      <c r="O78" s="261"/>
      <c r="P78" s="261"/>
      <c r="Q78" s="261"/>
      <c r="R78" s="261"/>
      <c r="S78" s="261"/>
      <c r="T78" s="261"/>
      <c r="U78" s="261"/>
      <c r="V78" s="261"/>
      <c r="W78" s="261"/>
    </row>
    <row r="79" spans="3:23" s="252" customFormat="1">
      <c r="C79" s="261"/>
      <c r="D79" s="261"/>
      <c r="E79" s="261"/>
      <c r="F79" s="261"/>
      <c r="G79" s="261"/>
      <c r="H79" s="261"/>
      <c r="I79" s="261"/>
      <c r="J79" s="261"/>
      <c r="K79" s="261"/>
      <c r="L79" s="261"/>
      <c r="M79" s="261"/>
      <c r="N79" s="261"/>
      <c r="O79" s="261"/>
      <c r="P79" s="261"/>
      <c r="Q79" s="261"/>
      <c r="R79" s="261"/>
      <c r="S79" s="261"/>
      <c r="T79" s="261"/>
      <c r="U79" s="261"/>
      <c r="V79" s="261"/>
      <c r="W79" s="261"/>
    </row>
    <row r="80" spans="3:23" s="252" customFormat="1">
      <c r="C80" s="261"/>
      <c r="D80" s="261"/>
      <c r="E80" s="261"/>
      <c r="F80" s="261"/>
      <c r="G80" s="261"/>
      <c r="H80" s="261"/>
      <c r="I80" s="261"/>
      <c r="J80" s="261"/>
      <c r="K80" s="261"/>
      <c r="L80" s="261"/>
      <c r="M80" s="261"/>
      <c r="N80" s="261"/>
      <c r="O80" s="261"/>
      <c r="P80" s="261"/>
      <c r="Q80" s="261"/>
      <c r="R80" s="261"/>
      <c r="S80" s="261"/>
      <c r="T80" s="261"/>
      <c r="U80" s="261"/>
      <c r="V80" s="261"/>
      <c r="W80" s="261"/>
    </row>
    <row r="81" spans="3:23" s="252" customFormat="1">
      <c r="C81" s="261"/>
      <c r="D81" s="261"/>
      <c r="E81" s="261"/>
      <c r="F81" s="261"/>
      <c r="G81" s="261"/>
      <c r="H81" s="261"/>
      <c r="I81" s="261"/>
      <c r="J81" s="261"/>
      <c r="K81" s="261"/>
      <c r="L81" s="261"/>
      <c r="M81" s="261"/>
      <c r="N81" s="261"/>
      <c r="O81" s="261"/>
      <c r="P81" s="261"/>
      <c r="Q81" s="261"/>
      <c r="R81" s="261"/>
      <c r="S81" s="261"/>
      <c r="T81" s="261"/>
      <c r="U81" s="261"/>
      <c r="V81" s="261"/>
      <c r="W81" s="261"/>
    </row>
    <row r="82" spans="3:23" s="252" customFormat="1">
      <c r="C82" s="261"/>
      <c r="D82" s="261"/>
      <c r="E82" s="261"/>
      <c r="F82" s="261"/>
      <c r="G82" s="261"/>
      <c r="H82" s="261"/>
      <c r="I82" s="261"/>
      <c r="J82" s="261"/>
      <c r="K82" s="261"/>
      <c r="L82" s="261"/>
      <c r="M82" s="261"/>
      <c r="N82" s="261"/>
      <c r="O82" s="261"/>
      <c r="P82" s="261"/>
      <c r="Q82" s="261"/>
      <c r="R82" s="261"/>
      <c r="S82" s="261"/>
      <c r="T82" s="261"/>
      <c r="U82" s="261"/>
      <c r="V82" s="261"/>
      <c r="W82" s="261"/>
    </row>
    <row r="83" spans="3:23" s="252" customFormat="1">
      <c r="C83" s="261"/>
      <c r="D83" s="261"/>
      <c r="E83" s="261"/>
      <c r="F83" s="261"/>
      <c r="G83" s="261"/>
      <c r="H83" s="261"/>
      <c r="I83" s="261"/>
      <c r="J83" s="261"/>
      <c r="K83" s="261"/>
      <c r="L83" s="261"/>
      <c r="M83" s="261"/>
      <c r="N83" s="261"/>
      <c r="O83" s="261"/>
      <c r="P83" s="261"/>
      <c r="Q83" s="261"/>
      <c r="R83" s="261"/>
      <c r="S83" s="261"/>
      <c r="T83" s="261"/>
      <c r="U83" s="261"/>
      <c r="V83" s="261"/>
      <c r="W83" s="261"/>
    </row>
    <row r="84" spans="3:23" s="252" customFormat="1">
      <c r="C84" s="261"/>
      <c r="D84" s="261"/>
      <c r="E84" s="261"/>
      <c r="F84" s="261"/>
      <c r="G84" s="261"/>
      <c r="H84" s="261"/>
      <c r="I84" s="261"/>
      <c r="J84" s="261"/>
      <c r="K84" s="261"/>
      <c r="L84" s="261"/>
      <c r="M84" s="261"/>
      <c r="N84" s="261"/>
      <c r="O84" s="261"/>
      <c r="P84" s="261"/>
      <c r="Q84" s="261"/>
      <c r="R84" s="261"/>
      <c r="S84" s="261"/>
      <c r="T84" s="261"/>
      <c r="U84" s="261"/>
      <c r="V84" s="261"/>
      <c r="W84" s="261"/>
    </row>
    <row r="85" spans="3:23" s="252" customFormat="1">
      <c r="C85" s="261"/>
      <c r="D85" s="261"/>
      <c r="E85" s="261"/>
      <c r="F85" s="261"/>
      <c r="G85" s="261"/>
      <c r="H85" s="261"/>
      <c r="I85" s="261"/>
      <c r="J85" s="261"/>
      <c r="K85" s="261"/>
      <c r="L85" s="261"/>
      <c r="M85" s="261"/>
      <c r="N85" s="261"/>
      <c r="O85" s="261"/>
      <c r="P85" s="261"/>
      <c r="Q85" s="261"/>
      <c r="R85" s="261"/>
      <c r="S85" s="261"/>
      <c r="T85" s="261"/>
      <c r="U85" s="261"/>
      <c r="V85" s="261"/>
      <c r="W85" s="261"/>
    </row>
    <row r="86" spans="3:23" s="252" customFormat="1">
      <c r="C86" s="261"/>
      <c r="D86" s="261"/>
      <c r="E86" s="261"/>
      <c r="F86" s="261"/>
      <c r="G86" s="261"/>
      <c r="H86" s="261"/>
      <c r="I86" s="261"/>
      <c r="J86" s="261"/>
      <c r="K86" s="261"/>
      <c r="L86" s="261"/>
      <c r="M86" s="261"/>
      <c r="N86" s="261"/>
      <c r="O86" s="261"/>
      <c r="P86" s="261"/>
      <c r="Q86" s="261"/>
      <c r="R86" s="261"/>
      <c r="S86" s="261"/>
      <c r="T86" s="261"/>
      <c r="U86" s="261"/>
      <c r="V86" s="261"/>
      <c r="W86" s="261"/>
    </row>
    <row r="87" spans="3:23" s="252" customFormat="1">
      <c r="C87" s="261"/>
      <c r="D87" s="261"/>
      <c r="E87" s="261"/>
      <c r="F87" s="261"/>
      <c r="G87" s="261"/>
      <c r="H87" s="261"/>
      <c r="I87" s="261"/>
      <c r="J87" s="261"/>
      <c r="K87" s="261"/>
      <c r="L87" s="261"/>
      <c r="M87" s="261"/>
      <c r="N87" s="261"/>
      <c r="O87" s="261"/>
      <c r="P87" s="261"/>
      <c r="Q87" s="261"/>
      <c r="R87" s="261"/>
      <c r="S87" s="261"/>
      <c r="T87" s="261"/>
      <c r="U87" s="261"/>
      <c r="V87" s="261"/>
      <c r="W87" s="261"/>
    </row>
    <row r="88" spans="3:23" s="252" customFormat="1">
      <c r="C88" s="261"/>
      <c r="D88" s="261"/>
      <c r="E88" s="261"/>
      <c r="F88" s="261"/>
      <c r="G88" s="261"/>
      <c r="H88" s="261"/>
      <c r="I88" s="261"/>
      <c r="J88" s="261"/>
      <c r="K88" s="261"/>
      <c r="L88" s="261"/>
      <c r="M88" s="261"/>
      <c r="N88" s="261"/>
      <c r="O88" s="261"/>
      <c r="P88" s="261"/>
      <c r="Q88" s="261"/>
      <c r="R88" s="261"/>
      <c r="S88" s="261"/>
      <c r="T88" s="261"/>
      <c r="U88" s="261"/>
      <c r="V88" s="261"/>
      <c r="W88" s="261"/>
    </row>
    <row r="89" spans="3:23" s="252" customFormat="1">
      <c r="C89" s="261"/>
      <c r="D89" s="261"/>
      <c r="E89" s="261"/>
      <c r="F89" s="261"/>
      <c r="G89" s="261"/>
      <c r="H89" s="261"/>
      <c r="I89" s="261"/>
      <c r="J89" s="261"/>
      <c r="K89" s="261"/>
      <c r="L89" s="261"/>
      <c r="M89" s="261"/>
      <c r="N89" s="261"/>
      <c r="O89" s="261"/>
      <c r="P89" s="261"/>
      <c r="Q89" s="261"/>
      <c r="R89" s="261"/>
      <c r="S89" s="261"/>
      <c r="T89" s="261"/>
      <c r="U89" s="261"/>
      <c r="V89" s="261"/>
      <c r="W89" s="261"/>
    </row>
    <row r="90" spans="3:23" s="252" customFormat="1">
      <c r="C90" s="261"/>
      <c r="D90" s="261"/>
      <c r="E90" s="261"/>
      <c r="F90" s="261"/>
      <c r="G90" s="261"/>
      <c r="H90" s="261"/>
      <c r="I90" s="261"/>
      <c r="J90" s="261"/>
      <c r="K90" s="261"/>
      <c r="L90" s="261"/>
      <c r="M90" s="261"/>
      <c r="N90" s="261"/>
      <c r="O90" s="261"/>
      <c r="P90" s="261"/>
      <c r="Q90" s="261"/>
      <c r="R90" s="261"/>
      <c r="S90" s="261"/>
      <c r="T90" s="261"/>
      <c r="U90" s="261"/>
      <c r="V90" s="261"/>
      <c r="W90" s="261"/>
    </row>
    <row r="91" spans="3:23" s="252" customFormat="1">
      <c r="C91" s="261"/>
      <c r="D91" s="261"/>
      <c r="E91" s="261"/>
      <c r="F91" s="261"/>
      <c r="G91" s="261"/>
      <c r="H91" s="261"/>
      <c r="I91" s="261"/>
      <c r="J91" s="261"/>
      <c r="K91" s="261"/>
      <c r="L91" s="261"/>
      <c r="M91" s="261"/>
      <c r="N91" s="261"/>
      <c r="O91" s="261"/>
      <c r="P91" s="261"/>
      <c r="Q91" s="261"/>
      <c r="R91" s="261"/>
      <c r="S91" s="261"/>
      <c r="T91" s="261"/>
      <c r="U91" s="261"/>
      <c r="V91" s="261"/>
      <c r="W91" s="261"/>
    </row>
    <row r="92" spans="3:23" s="252" customFormat="1">
      <c r="C92" s="261"/>
      <c r="D92" s="261"/>
      <c r="E92" s="261"/>
      <c r="F92" s="261"/>
      <c r="G92" s="261"/>
      <c r="H92" s="261"/>
      <c r="I92" s="261"/>
      <c r="J92" s="261"/>
      <c r="K92" s="261"/>
      <c r="L92" s="261"/>
      <c r="M92" s="261"/>
      <c r="N92" s="261"/>
      <c r="O92" s="261"/>
      <c r="P92" s="261"/>
      <c r="Q92" s="261"/>
      <c r="R92" s="261"/>
      <c r="S92" s="261"/>
      <c r="T92" s="261"/>
      <c r="U92" s="261"/>
      <c r="V92" s="261"/>
      <c r="W92" s="261"/>
    </row>
    <row r="93" spans="3:23" s="252" customFormat="1">
      <c r="C93" s="261"/>
      <c r="D93" s="261"/>
      <c r="E93" s="261"/>
      <c r="F93" s="261"/>
      <c r="G93" s="261"/>
      <c r="H93" s="261"/>
      <c r="I93" s="261"/>
      <c r="J93" s="261"/>
      <c r="K93" s="261"/>
      <c r="L93" s="261"/>
      <c r="M93" s="261"/>
      <c r="N93" s="261"/>
      <c r="O93" s="261"/>
      <c r="P93" s="261"/>
      <c r="Q93" s="261"/>
      <c r="R93" s="261"/>
      <c r="S93" s="261"/>
      <c r="T93" s="261"/>
      <c r="U93" s="261"/>
      <c r="V93" s="261"/>
      <c r="W93" s="261"/>
    </row>
    <row r="94" spans="3:23" s="252" customFormat="1">
      <c r="C94" s="261"/>
      <c r="D94" s="261"/>
      <c r="E94" s="261"/>
      <c r="F94" s="261"/>
      <c r="G94" s="261"/>
      <c r="H94" s="261"/>
      <c r="I94" s="261"/>
      <c r="J94" s="261"/>
      <c r="K94" s="261"/>
      <c r="L94" s="261"/>
      <c r="M94" s="261"/>
      <c r="N94" s="261"/>
      <c r="O94" s="261"/>
      <c r="P94" s="261"/>
      <c r="Q94" s="261"/>
      <c r="R94" s="261"/>
      <c r="S94" s="261"/>
      <c r="T94" s="261"/>
      <c r="U94" s="261"/>
      <c r="V94" s="261"/>
      <c r="W94" s="261"/>
    </row>
    <row r="95" spans="3:23" s="252" customFormat="1">
      <c r="C95" s="261"/>
      <c r="D95" s="261"/>
      <c r="E95" s="261"/>
      <c r="F95" s="261"/>
      <c r="G95" s="261"/>
      <c r="H95" s="261"/>
      <c r="I95" s="261"/>
      <c r="J95" s="261"/>
      <c r="K95" s="261"/>
      <c r="L95" s="261"/>
      <c r="M95" s="261"/>
      <c r="N95" s="261"/>
      <c r="O95" s="261"/>
      <c r="P95" s="261"/>
      <c r="Q95" s="261"/>
      <c r="R95" s="261"/>
      <c r="S95" s="261"/>
      <c r="T95" s="261"/>
      <c r="U95" s="261"/>
      <c r="V95" s="261"/>
      <c r="W95" s="261"/>
    </row>
    <row r="96" spans="3:23" s="252" customFormat="1">
      <c r="C96" s="261"/>
      <c r="D96" s="261"/>
      <c r="E96" s="261"/>
      <c r="F96" s="261"/>
      <c r="G96" s="261"/>
      <c r="H96" s="261"/>
      <c r="I96" s="261"/>
      <c r="J96" s="261"/>
      <c r="K96" s="261"/>
      <c r="L96" s="261"/>
      <c r="M96" s="261"/>
      <c r="N96" s="261"/>
      <c r="O96" s="261"/>
      <c r="P96" s="261"/>
      <c r="Q96" s="261"/>
      <c r="R96" s="261"/>
      <c r="S96" s="261"/>
      <c r="T96" s="261"/>
      <c r="U96" s="261"/>
      <c r="V96" s="261"/>
      <c r="W96" s="261"/>
    </row>
    <row r="97" spans="3:23" s="252" customFormat="1">
      <c r="C97" s="261"/>
      <c r="D97" s="261"/>
      <c r="E97" s="261"/>
      <c r="F97" s="261"/>
      <c r="G97" s="261"/>
      <c r="H97" s="261"/>
      <c r="I97" s="261"/>
      <c r="J97" s="261"/>
      <c r="K97" s="261"/>
      <c r="L97" s="261"/>
      <c r="M97" s="261"/>
      <c r="N97" s="261"/>
      <c r="O97" s="261"/>
      <c r="P97" s="261"/>
      <c r="Q97" s="261"/>
      <c r="R97" s="261"/>
      <c r="S97" s="261"/>
      <c r="T97" s="261"/>
      <c r="U97" s="261"/>
      <c r="V97" s="261"/>
      <c r="W97" s="261"/>
    </row>
    <row r="98" spans="3:23" s="252" customFormat="1">
      <c r="C98" s="261"/>
      <c r="D98" s="261"/>
      <c r="E98" s="261"/>
      <c r="F98" s="261"/>
      <c r="G98" s="261"/>
      <c r="H98" s="261"/>
      <c r="I98" s="261"/>
      <c r="J98" s="261"/>
      <c r="K98" s="261"/>
      <c r="L98" s="261"/>
      <c r="M98" s="261"/>
      <c r="N98" s="261"/>
      <c r="O98" s="261"/>
      <c r="P98" s="261"/>
      <c r="Q98" s="261"/>
      <c r="R98" s="261"/>
      <c r="S98" s="261"/>
      <c r="T98" s="261"/>
      <c r="U98" s="261"/>
      <c r="V98" s="261"/>
      <c r="W98" s="261"/>
    </row>
    <row r="99" spans="3:23" s="252" customFormat="1">
      <c r="C99" s="261"/>
      <c r="D99" s="261"/>
      <c r="E99" s="261"/>
      <c r="F99" s="261"/>
      <c r="G99" s="261"/>
      <c r="H99" s="261"/>
      <c r="I99" s="261"/>
      <c r="J99" s="261"/>
      <c r="K99" s="261"/>
      <c r="L99" s="261"/>
      <c r="M99" s="261"/>
      <c r="N99" s="261"/>
      <c r="O99" s="261"/>
      <c r="P99" s="261"/>
      <c r="Q99" s="261"/>
      <c r="R99" s="261"/>
      <c r="S99" s="261"/>
      <c r="T99" s="261"/>
      <c r="U99" s="261"/>
      <c r="V99" s="261"/>
      <c r="W99" s="261"/>
    </row>
    <row r="100" spans="3:23" s="252" customFormat="1">
      <c r="C100" s="261"/>
      <c r="D100" s="261"/>
      <c r="E100" s="261"/>
      <c r="F100" s="261"/>
      <c r="G100" s="261"/>
      <c r="H100" s="261"/>
      <c r="I100" s="261"/>
      <c r="J100" s="261"/>
      <c r="K100" s="261"/>
      <c r="L100" s="261"/>
      <c r="M100" s="261"/>
      <c r="N100" s="261"/>
      <c r="O100" s="261"/>
      <c r="P100" s="261"/>
      <c r="Q100" s="261"/>
      <c r="R100" s="261"/>
      <c r="S100" s="261"/>
      <c r="T100" s="261"/>
      <c r="U100" s="261"/>
      <c r="V100" s="261"/>
      <c r="W100" s="261"/>
    </row>
    <row r="101" spans="3:23" s="252" customFormat="1">
      <c r="C101" s="261"/>
      <c r="D101" s="261"/>
      <c r="E101" s="261"/>
      <c r="F101" s="261"/>
      <c r="G101" s="261"/>
      <c r="H101" s="261"/>
      <c r="I101" s="261"/>
      <c r="J101" s="261"/>
      <c r="K101" s="261"/>
      <c r="L101" s="261"/>
      <c r="M101" s="261"/>
      <c r="N101" s="261"/>
      <c r="O101" s="261"/>
      <c r="P101" s="261"/>
      <c r="Q101" s="261"/>
      <c r="R101" s="261"/>
      <c r="S101" s="261"/>
      <c r="T101" s="261"/>
      <c r="U101" s="261"/>
      <c r="V101" s="261"/>
      <c r="W101" s="261"/>
    </row>
    <row r="102" spans="3:23" s="252" customFormat="1">
      <c r="C102" s="261"/>
      <c r="D102" s="261"/>
      <c r="E102" s="261"/>
      <c r="F102" s="261"/>
      <c r="G102" s="261"/>
      <c r="H102" s="261"/>
      <c r="I102" s="261"/>
      <c r="J102" s="261"/>
      <c r="K102" s="261"/>
      <c r="L102" s="261"/>
      <c r="M102" s="261"/>
      <c r="N102" s="261"/>
      <c r="O102" s="261"/>
      <c r="P102" s="261"/>
      <c r="Q102" s="261"/>
      <c r="R102" s="261"/>
      <c r="S102" s="261"/>
      <c r="T102" s="261"/>
      <c r="U102" s="261"/>
      <c r="V102" s="261"/>
      <c r="W102" s="261"/>
    </row>
    <row r="103" spans="3:23" s="252" customFormat="1">
      <c r="C103" s="261"/>
      <c r="D103" s="261"/>
      <c r="E103" s="261"/>
      <c r="F103" s="261"/>
      <c r="G103" s="261"/>
      <c r="H103" s="261"/>
      <c r="I103" s="261"/>
      <c r="J103" s="261"/>
      <c r="K103" s="261"/>
      <c r="L103" s="261"/>
      <c r="M103" s="261"/>
      <c r="N103" s="261"/>
      <c r="O103" s="261"/>
      <c r="P103" s="261"/>
      <c r="Q103" s="261"/>
      <c r="R103" s="261"/>
      <c r="S103" s="261"/>
      <c r="T103" s="261"/>
      <c r="U103" s="261"/>
      <c r="V103" s="261"/>
      <c r="W103" s="261"/>
    </row>
    <row r="104" spans="3:23" s="252" customFormat="1">
      <c r="C104" s="261"/>
      <c r="D104" s="261"/>
      <c r="E104" s="261"/>
      <c r="F104" s="261"/>
      <c r="G104" s="261"/>
      <c r="H104" s="261"/>
      <c r="I104" s="261"/>
      <c r="J104" s="261"/>
      <c r="K104" s="261"/>
      <c r="L104" s="261"/>
      <c r="M104" s="261"/>
      <c r="N104" s="261"/>
      <c r="O104" s="261"/>
      <c r="P104" s="261"/>
      <c r="Q104" s="261"/>
      <c r="R104" s="261"/>
      <c r="S104" s="261"/>
      <c r="T104" s="261"/>
      <c r="U104" s="261"/>
      <c r="V104" s="261"/>
      <c r="W104" s="261"/>
    </row>
  </sheetData>
  <sheetProtection password="F773" sheet="1" objects="1" scenarios="1" selectLockedCells="1" selectUnlockedCells="1"/>
  <mergeCells count="26">
    <mergeCell ref="A22:B22"/>
    <mergeCell ref="A25:B26"/>
    <mergeCell ref="A30:B30"/>
    <mergeCell ref="B1:V1"/>
    <mergeCell ref="A2:L2"/>
    <mergeCell ref="C4:D4"/>
    <mergeCell ref="E4:H4"/>
    <mergeCell ref="I4:L4"/>
    <mergeCell ref="M4:P4"/>
    <mergeCell ref="Q4:T4"/>
    <mergeCell ref="A47:U47"/>
    <mergeCell ref="X3:Z3"/>
    <mergeCell ref="A6:V6"/>
    <mergeCell ref="A7:V7"/>
    <mergeCell ref="A8:G8"/>
    <mergeCell ref="K8:O8"/>
    <mergeCell ref="P8:S8"/>
    <mergeCell ref="A36:V36"/>
    <mergeCell ref="A37:B37"/>
    <mergeCell ref="A44:B44"/>
    <mergeCell ref="A21:B21"/>
    <mergeCell ref="A31:B31"/>
    <mergeCell ref="A34:V34"/>
    <mergeCell ref="A10:B10"/>
    <mergeCell ref="A15:B15"/>
    <mergeCell ref="U4:V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Feuil5">
    <tabColor rgb="FFFF0066"/>
  </sheetPr>
  <dimension ref="B1:L42"/>
  <sheetViews>
    <sheetView showGridLines="0" showRowColHeaders="0" topLeftCell="A21" zoomScale="110" zoomScaleNormal="110" zoomScaleSheetLayoutView="110" workbookViewId="0">
      <selection activeCell="E52" sqref="E52"/>
    </sheetView>
  </sheetViews>
  <sheetFormatPr baseColWidth="10" defaultRowHeight="13.5"/>
  <cols>
    <col min="1" max="1" width="4.140625" style="211" customWidth="1"/>
    <col min="2" max="2" width="22.140625" style="246" customWidth="1"/>
    <col min="3" max="3" width="15.7109375" style="211" customWidth="1"/>
    <col min="4" max="4" width="24.4257812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208"/>
      <c r="C1" s="884"/>
      <c r="D1" s="884"/>
      <c r="E1" s="884"/>
      <c r="F1" s="884"/>
      <c r="G1" s="884"/>
      <c r="H1" s="209"/>
      <c r="I1" s="210"/>
      <c r="L1" s="211" t="s">
        <v>201</v>
      </c>
    </row>
    <row r="2" spans="2:12" ht="7.5" customHeight="1">
      <c r="B2" s="212"/>
      <c r="C2" s="213"/>
      <c r="D2" s="212"/>
      <c r="E2" s="213"/>
      <c r="F2" s="212"/>
      <c r="G2" s="213"/>
      <c r="H2" s="209"/>
      <c r="I2" s="210"/>
    </row>
    <row r="3" spans="2:12" ht="89.25" customHeight="1">
      <c r="B3" s="214"/>
      <c r="C3" s="161"/>
      <c r="D3" s="892" t="str">
        <f>Echéancier!B5</f>
        <v>Action A 1 - Sensibilisation des scolaires au développement durable</v>
      </c>
      <c r="E3" s="893"/>
      <c r="F3" s="893"/>
      <c r="G3" s="893"/>
      <c r="H3" s="894"/>
      <c r="I3" s="210"/>
    </row>
    <row r="4" spans="2:12" ht="24" customHeight="1">
      <c r="B4" s="215"/>
      <c r="C4" s="216"/>
      <c r="D4" s="215"/>
      <c r="E4" s="216"/>
      <c r="F4" s="215"/>
      <c r="G4" s="216"/>
      <c r="H4" s="217"/>
      <c r="I4" s="210"/>
    </row>
    <row r="5" spans="2:12" ht="18.75" customHeight="1">
      <c r="B5" s="249" t="s">
        <v>292</v>
      </c>
      <c r="C5" s="895" t="s">
        <v>353</v>
      </c>
      <c r="D5" s="896"/>
      <c r="E5" s="897"/>
      <c r="F5" s="163"/>
      <c r="G5" s="163"/>
      <c r="H5" s="163"/>
      <c r="I5" s="210"/>
      <c r="L5" s="211">
        <v>1</v>
      </c>
    </row>
    <row r="6" spans="2:12" ht="25.5" customHeight="1">
      <c r="B6" s="249" t="s">
        <v>293</v>
      </c>
      <c r="C6" s="898" t="s">
        <v>366</v>
      </c>
      <c r="D6" s="899"/>
      <c r="E6" s="900"/>
      <c r="F6" s="163"/>
      <c r="G6" s="163"/>
      <c r="H6" s="163"/>
      <c r="I6" s="210"/>
      <c r="L6" s="211">
        <v>2</v>
      </c>
    </row>
    <row r="7" spans="2:12" ht="18.75" customHeight="1">
      <c r="B7" s="249" t="s">
        <v>202</v>
      </c>
      <c r="C7" s="162" t="str">
        <f>Echéancier!A4</f>
        <v>A- Sensibilisation des publics à la prévention des déchets</v>
      </c>
      <c r="D7" s="162"/>
      <c r="E7" s="162"/>
      <c r="F7" s="163"/>
      <c r="G7" s="163"/>
      <c r="H7" s="163"/>
      <c r="I7" s="210"/>
      <c r="L7" s="211">
        <v>3</v>
      </c>
    </row>
    <row r="8" spans="2:12">
      <c r="B8" s="218"/>
      <c r="C8" s="218"/>
      <c r="D8" s="219"/>
      <c r="E8" s="218"/>
      <c r="F8" s="218"/>
      <c r="G8" s="218"/>
      <c r="H8" s="220"/>
      <c r="I8" s="210"/>
      <c r="L8" s="211">
        <v>5</v>
      </c>
    </row>
    <row r="9" spans="2:12" ht="32.25" customHeight="1">
      <c r="B9" s="221" t="s">
        <v>294</v>
      </c>
      <c r="C9" s="222"/>
      <c r="D9" s="222"/>
      <c r="E9" s="222"/>
      <c r="F9" s="222"/>
      <c r="G9" s="222"/>
      <c r="H9" s="223"/>
      <c r="I9" s="210"/>
    </row>
    <row r="10" spans="2:12" ht="4.5" customHeight="1">
      <c r="B10" s="224"/>
      <c r="C10" s="224"/>
      <c r="D10" s="225"/>
      <c r="E10" s="224"/>
      <c r="F10" s="224"/>
      <c r="G10" s="224"/>
      <c r="H10" s="226"/>
      <c r="I10" s="210"/>
    </row>
    <row r="11" spans="2:12" ht="38.25" customHeight="1">
      <c r="B11" s="901" t="s">
        <v>628</v>
      </c>
      <c r="C11" s="901"/>
      <c r="D11" s="901"/>
      <c r="E11" s="901"/>
      <c r="F11" s="901"/>
      <c r="G11" s="901"/>
      <c r="H11" s="901"/>
      <c r="I11" s="210"/>
    </row>
    <row r="12" spans="2:12" ht="27" customHeight="1">
      <c r="B12" s="901"/>
      <c r="C12" s="901"/>
      <c r="D12" s="901"/>
      <c r="E12" s="901"/>
      <c r="F12" s="901"/>
      <c r="G12" s="901"/>
      <c r="H12" s="901"/>
      <c r="I12" s="210"/>
    </row>
    <row r="13" spans="2:12" ht="6.75" customHeight="1">
      <c r="B13" s="224"/>
      <c r="C13" s="224"/>
      <c r="D13" s="225"/>
      <c r="E13" s="224"/>
      <c r="F13" s="224"/>
      <c r="G13" s="224"/>
      <c r="H13" s="226"/>
      <c r="I13" s="210"/>
    </row>
    <row r="14" spans="2:12" ht="26.25" customHeight="1">
      <c r="B14" s="221" t="s">
        <v>295</v>
      </c>
      <c r="C14" s="222"/>
      <c r="D14" s="222"/>
      <c r="E14" s="222"/>
      <c r="F14" s="222"/>
      <c r="G14" s="222"/>
      <c r="H14" s="223"/>
      <c r="I14" s="210"/>
      <c r="L14" s="211">
        <v>6</v>
      </c>
    </row>
    <row r="15" spans="2:12" ht="35.25" customHeight="1">
      <c r="B15" s="885" t="s">
        <v>629</v>
      </c>
      <c r="C15" s="886"/>
      <c r="D15" s="886"/>
      <c r="E15" s="886"/>
      <c r="F15" s="886"/>
      <c r="G15" s="886"/>
      <c r="H15" s="886"/>
      <c r="I15" s="210"/>
    </row>
    <row r="16" spans="2:12" ht="33" customHeight="1">
      <c r="B16" s="886"/>
      <c r="C16" s="886"/>
      <c r="D16" s="886"/>
      <c r="E16" s="886"/>
      <c r="F16" s="886"/>
      <c r="G16" s="886"/>
      <c r="H16" s="886"/>
      <c r="I16" s="210"/>
    </row>
    <row r="17" spans="2:12" ht="16.5" customHeight="1">
      <c r="B17" s="886"/>
      <c r="C17" s="886"/>
      <c r="D17" s="886"/>
      <c r="E17" s="886"/>
      <c r="F17" s="886"/>
      <c r="G17" s="886"/>
      <c r="H17" s="886"/>
      <c r="I17" s="210"/>
    </row>
    <row r="18" spans="2:12">
      <c r="B18" s="886"/>
      <c r="C18" s="886"/>
      <c r="D18" s="886"/>
      <c r="E18" s="886"/>
      <c r="F18" s="886"/>
      <c r="G18" s="886"/>
      <c r="H18" s="886"/>
      <c r="I18" s="210"/>
    </row>
    <row r="19" spans="2:12" ht="23.25" customHeight="1">
      <c r="B19" s="221" t="s">
        <v>296</v>
      </c>
      <c r="C19" s="222"/>
      <c r="D19" s="222"/>
      <c r="E19" s="222"/>
      <c r="F19" s="222"/>
      <c r="G19" s="222"/>
      <c r="H19" s="223"/>
      <c r="I19" s="210"/>
      <c r="L19" s="211">
        <v>6</v>
      </c>
    </row>
    <row r="20" spans="2:12" s="231" customFormat="1" ht="11.25" customHeight="1">
      <c r="B20" s="227"/>
      <c r="C20" s="228"/>
      <c r="D20" s="228"/>
      <c r="E20" s="228"/>
      <c r="F20" s="228"/>
      <c r="G20" s="228"/>
      <c r="H20" s="229"/>
      <c r="I20" s="230"/>
      <c r="L20" s="211">
        <v>7</v>
      </c>
    </row>
    <row r="21" spans="2:12" ht="73.5" customHeight="1">
      <c r="B21" s="903" t="s">
        <v>630</v>
      </c>
      <c r="C21" s="904"/>
      <c r="D21" s="905"/>
      <c r="E21" s="164">
        <v>2018</v>
      </c>
      <c r="F21" s="912" t="s">
        <v>631</v>
      </c>
      <c r="G21" s="913"/>
      <c r="H21" s="914"/>
      <c r="I21" s="232"/>
      <c r="L21" s="211">
        <v>8</v>
      </c>
    </row>
    <row r="22" spans="2:12" ht="43.5" customHeight="1">
      <c r="B22" s="906"/>
      <c r="C22" s="907"/>
      <c r="D22" s="908"/>
      <c r="E22" s="165">
        <v>2019</v>
      </c>
      <c r="F22" s="887" t="s">
        <v>632</v>
      </c>
      <c r="G22" s="888"/>
      <c r="H22" s="889"/>
      <c r="I22" s="210"/>
      <c r="L22" s="211">
        <v>9</v>
      </c>
    </row>
    <row r="23" spans="2:12" s="234" customFormat="1" ht="43.5" customHeight="1">
      <c r="B23" s="906"/>
      <c r="C23" s="907"/>
      <c r="D23" s="908"/>
      <c r="E23" s="166">
        <v>2020</v>
      </c>
      <c r="F23" s="890" t="s">
        <v>633</v>
      </c>
      <c r="G23" s="891"/>
      <c r="H23" s="891"/>
      <c r="I23" s="233"/>
      <c r="K23" s="232"/>
      <c r="L23" s="211">
        <v>10</v>
      </c>
    </row>
    <row r="24" spans="2:12" ht="29.25" customHeight="1">
      <c r="B24" s="906"/>
      <c r="C24" s="907"/>
      <c r="D24" s="908"/>
      <c r="E24" s="311">
        <v>2021</v>
      </c>
      <c r="F24" s="915" t="s">
        <v>634</v>
      </c>
      <c r="G24" s="916"/>
      <c r="H24" s="917"/>
      <c r="I24" s="210"/>
      <c r="K24" s="232"/>
      <c r="L24" s="211">
        <v>11</v>
      </c>
    </row>
    <row r="25" spans="2:12" ht="26.25" customHeight="1">
      <c r="B25" s="909"/>
      <c r="C25" s="910"/>
      <c r="D25" s="911"/>
      <c r="E25" s="312" t="s">
        <v>565</v>
      </c>
      <c r="F25" s="918" t="s">
        <v>634</v>
      </c>
      <c r="G25" s="919"/>
      <c r="H25" s="920"/>
      <c r="I25" s="210"/>
      <c r="L25" s="211">
        <v>12</v>
      </c>
    </row>
    <row r="26" spans="2:12" ht="9.75" customHeight="1">
      <c r="B26" s="218"/>
      <c r="C26" s="218"/>
      <c r="D26" s="218"/>
      <c r="E26" s="218"/>
      <c r="F26" s="218"/>
      <c r="G26" s="218"/>
      <c r="H26" s="220"/>
      <c r="I26" s="210"/>
      <c r="L26" s="211">
        <v>13</v>
      </c>
    </row>
    <row r="27" spans="2:12" ht="24.75" customHeight="1">
      <c r="B27" s="221" t="s">
        <v>297</v>
      </c>
      <c r="C27" s="222"/>
      <c r="D27" s="222"/>
      <c r="E27" s="222"/>
      <c r="F27" s="222"/>
      <c r="G27" s="222"/>
      <c r="H27" s="223"/>
      <c r="I27" s="210"/>
      <c r="L27" s="211">
        <v>14</v>
      </c>
    </row>
    <row r="28" spans="2:12" ht="12.75" hidden="1" customHeight="1">
      <c r="B28" s="235"/>
      <c r="C28" s="236"/>
      <c r="D28" s="236"/>
      <c r="E28" s="236"/>
      <c r="F28" s="236"/>
      <c r="G28" s="236"/>
      <c r="H28" s="237"/>
      <c r="I28" s="210"/>
    </row>
    <row r="29" spans="2:12" s="239" customFormat="1" ht="86.25" customHeight="1">
      <c r="B29" s="902" t="s">
        <v>635</v>
      </c>
      <c r="C29" s="902"/>
      <c r="D29" s="902"/>
      <c r="E29" s="902"/>
      <c r="F29" s="902"/>
      <c r="G29" s="902"/>
      <c r="H29" s="902"/>
      <c r="I29" s="238"/>
      <c r="L29" s="239">
        <v>15</v>
      </c>
    </row>
    <row r="30" spans="2:12" ht="15.75" hidden="1" customHeight="1">
      <c r="B30" s="902"/>
      <c r="C30" s="902"/>
      <c r="D30" s="902"/>
      <c r="E30" s="902"/>
      <c r="F30" s="902"/>
      <c r="G30" s="902"/>
      <c r="H30" s="902"/>
      <c r="I30" s="210"/>
      <c r="L30" s="211">
        <v>16</v>
      </c>
    </row>
    <row r="31" spans="2:12" ht="5.25" customHeight="1">
      <c r="B31" s="877"/>
      <c r="C31" s="877"/>
      <c r="D31" s="877"/>
      <c r="E31" s="877"/>
      <c r="F31" s="877"/>
      <c r="G31" s="877"/>
      <c r="H31" s="877"/>
    </row>
    <row r="32" spans="2:12" ht="25.5" customHeight="1">
      <c r="B32" s="221" t="s">
        <v>298</v>
      </c>
      <c r="C32" s="222"/>
      <c r="D32" s="222"/>
      <c r="E32" s="222"/>
      <c r="F32" s="222"/>
      <c r="G32" s="222"/>
      <c r="H32" s="223"/>
    </row>
    <row r="33" spans="2:10" ht="7.5" customHeight="1">
      <c r="B33" s="171"/>
      <c r="C33" s="172"/>
      <c r="D33" s="172"/>
      <c r="E33" s="172"/>
      <c r="F33" s="172"/>
      <c r="G33" s="172"/>
      <c r="H33" s="240"/>
    </row>
    <row r="34" spans="2:10" ht="39.75" customHeight="1">
      <c r="B34" s="882" t="s">
        <v>245</v>
      </c>
      <c r="C34" s="167" t="s">
        <v>203</v>
      </c>
      <c r="D34" s="878" t="s">
        <v>556</v>
      </c>
      <c r="E34" s="878"/>
      <c r="F34" s="878"/>
      <c r="G34" s="168" t="s">
        <v>204</v>
      </c>
      <c r="H34" s="385" t="s">
        <v>372</v>
      </c>
      <c r="I34" s="241"/>
      <c r="J34" s="241"/>
    </row>
    <row r="35" spans="2:10" ht="16.5" customHeight="1">
      <c r="B35" s="883"/>
      <c r="C35" s="177" t="s">
        <v>205</v>
      </c>
      <c r="D35" s="178" t="s">
        <v>266</v>
      </c>
      <c r="E35" s="178" t="s">
        <v>267</v>
      </c>
      <c r="F35" s="178" t="s">
        <v>268</v>
      </c>
      <c r="G35" s="178" t="s">
        <v>269</v>
      </c>
      <c r="H35" s="178" t="s">
        <v>270</v>
      </c>
    </row>
    <row r="36" spans="2:10" ht="16.5" customHeight="1">
      <c r="B36" s="883"/>
      <c r="C36" s="169" t="s">
        <v>206</v>
      </c>
      <c r="D36" s="170">
        <v>10</v>
      </c>
      <c r="E36" s="170">
        <v>20</v>
      </c>
      <c r="F36" s="170">
        <v>30</v>
      </c>
      <c r="G36" s="170">
        <v>40</v>
      </c>
      <c r="H36" s="170">
        <v>50</v>
      </c>
    </row>
    <row r="37" spans="2:10" ht="9" customHeight="1" thickBot="1">
      <c r="B37" s="883"/>
      <c r="C37" s="171"/>
      <c r="D37" s="172"/>
      <c r="E37" s="172"/>
      <c r="F37" s="172"/>
      <c r="G37" s="172"/>
      <c r="H37" s="172"/>
    </row>
    <row r="38" spans="2:10" ht="31.5" hidden="1" customHeight="1">
      <c r="B38" s="883"/>
      <c r="C38" s="167" t="s">
        <v>203</v>
      </c>
      <c r="D38" s="173"/>
      <c r="E38" s="173"/>
      <c r="F38" s="173"/>
      <c r="G38" s="168" t="s">
        <v>204</v>
      </c>
      <c r="H38" s="181" t="s">
        <v>271</v>
      </c>
      <c r="I38" s="242"/>
    </row>
    <row r="39" spans="2:10" ht="16.5" hidden="1" customHeight="1">
      <c r="B39" s="883"/>
      <c r="C39" s="177" t="s">
        <v>205</v>
      </c>
      <c r="D39" s="178" t="s">
        <v>266</v>
      </c>
      <c r="E39" s="178" t="s">
        <v>267</v>
      </c>
      <c r="F39" s="178" t="s">
        <v>268</v>
      </c>
      <c r="G39" s="178" t="s">
        <v>269</v>
      </c>
      <c r="H39" s="178" t="s">
        <v>270</v>
      </c>
    </row>
    <row r="40" spans="2:10" ht="16.5" hidden="1" customHeight="1">
      <c r="B40" s="883"/>
      <c r="C40" s="169" t="s">
        <v>206</v>
      </c>
      <c r="D40" s="174"/>
      <c r="E40" s="175"/>
      <c r="F40" s="175"/>
      <c r="G40" s="175"/>
      <c r="H40" s="175"/>
    </row>
    <row r="41" spans="2:10" ht="21" hidden="1" customHeight="1">
      <c r="B41" s="883"/>
      <c r="C41" s="179" t="s">
        <v>207</v>
      </c>
      <c r="D41" s="180"/>
      <c r="E41" s="180"/>
      <c r="F41" s="180"/>
      <c r="G41" s="180"/>
      <c r="H41" s="180"/>
    </row>
    <row r="42" spans="2:10" ht="14.25" thickBot="1">
      <c r="B42" s="431" t="str">
        <f>D3</f>
        <v>Action A 1 - Sensibilisation des scolaires au développement durable</v>
      </c>
      <c r="C42" s="429"/>
      <c r="D42" s="430"/>
      <c r="E42" s="430"/>
      <c r="F42" s="427"/>
      <c r="G42" s="428" t="s">
        <v>209</v>
      </c>
      <c r="H42" s="248">
        <v>42871</v>
      </c>
    </row>
  </sheetData>
  <sheetProtection password="F773" sheet="1" objects="1" scenarios="1" selectLockedCells="1" selectUnlockedCells="1"/>
  <customSheetViews>
    <customSheetView guid="{51C4036A-C789-42ED-A977-8A374FBD369D}" showPageBreaks="1" zeroValues="0" printArea="1" hiddenRows="1" hiddenColumns="1" view="pageBreakPreview" topLeftCell="A17">
      <selection activeCell="B15" sqref="B15:D19"/>
      <rowBreaks count="1" manualBreakCount="1">
        <brk id="30" min="1" max="7" man="1"/>
      </rowBreaks>
      <pageMargins left="0.35433070866141736" right="0.31496062992125984" top="0.28000000000000003" bottom="0.39370078740157483" header="0.19685039370078741" footer="0.31496062992125984"/>
      <printOptions horizontalCentered="1"/>
      <pageSetup paperSize="9" scale="73" orientation="portrait" r:id="rId1"/>
      <headerFooter>
        <oddFooter>&amp;R&amp;A</oddFooter>
      </headerFooter>
    </customSheetView>
  </customSheetViews>
  <mergeCells count="16">
    <mergeCell ref="B29:H30"/>
    <mergeCell ref="B21:D25"/>
    <mergeCell ref="F21:H21"/>
    <mergeCell ref="F24:H24"/>
    <mergeCell ref="F25:H25"/>
    <mergeCell ref="C1:G1"/>
    <mergeCell ref="B15:H18"/>
    <mergeCell ref="F22:H22"/>
    <mergeCell ref="F23:H23"/>
    <mergeCell ref="D3:H3"/>
    <mergeCell ref="C5:E5"/>
    <mergeCell ref="C6:E6"/>
    <mergeCell ref="B11:H12"/>
    <mergeCell ref="B31:H31"/>
    <mergeCell ref="D34:F34"/>
    <mergeCell ref="B34:B41"/>
  </mergeCells>
  <phoneticPr fontId="0" type="noConversion"/>
  <conditionalFormatting sqref="H42 F42 B42:C42">
    <cfRule type="containsText" dxfId="156" priority="18" operator="containsText" text="&quot;&quot;">
      <formula>NOT(ISERROR(SEARCH("""""",B42)))</formula>
    </cfRule>
  </conditionalFormatting>
  <conditionalFormatting sqref="H42">
    <cfRule type="containsText" dxfId="155" priority="9" operator="containsText" text="&quot;&quot;">
      <formula>NOT(ISERROR(SEARCH("""""",H42)))</formula>
    </cfRule>
  </conditionalFormatting>
  <conditionalFormatting sqref="H42">
    <cfRule type="containsText" dxfId="154" priority="8" operator="containsText" text="&quot;&quot;">
      <formula>NOT(ISERROR(SEARCH("""""",H42)))</formula>
    </cfRule>
  </conditionalFormatting>
  <conditionalFormatting sqref="H42">
    <cfRule type="containsText" dxfId="153" priority="3" operator="containsText" text="&quot;&quot;">
      <formula>NOT(ISERROR(SEARCH("""""",H42)))</formula>
    </cfRule>
  </conditionalFormatting>
  <conditionalFormatting sqref="H42">
    <cfRule type="containsText" dxfId="152" priority="2" operator="containsText" text="&quot;&quot;">
      <formula>NOT(ISERROR(SEARCH("""""",H42)))</formula>
    </cfRule>
  </conditionalFormatting>
  <conditionalFormatting sqref="H42">
    <cfRule type="containsText" dxfId="151" priority="1"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2"/>
  <headerFooter>
    <oddFooter>&amp;R&amp;A</oddFooter>
  </headerFooter>
  <rowBreaks count="1" manualBreakCount="1">
    <brk id="31" min="1" max="7" man="1"/>
  </rowBreaks>
  <drawing r:id="rId3"/>
</worksheet>
</file>

<file path=xl/worksheets/sheet4.xml><?xml version="1.0" encoding="utf-8"?>
<worksheet xmlns="http://schemas.openxmlformats.org/spreadsheetml/2006/main" xmlns:r="http://schemas.openxmlformats.org/officeDocument/2006/relationships">
  <sheetPr>
    <tabColor rgb="FFFF0066"/>
  </sheetPr>
  <dimension ref="B1:M42"/>
  <sheetViews>
    <sheetView showGridLines="0" showRowColHeaders="0" view="pageBreakPreview" zoomScale="110" zoomScaleNormal="55" zoomScaleSheetLayoutView="110" workbookViewId="0">
      <selection activeCell="E43" sqref="E43"/>
    </sheetView>
  </sheetViews>
  <sheetFormatPr baseColWidth="10" defaultRowHeight="13.5"/>
  <cols>
    <col min="1" max="1" width="4.140625" style="341" customWidth="1"/>
    <col min="2" max="2" width="22.140625" style="246" customWidth="1"/>
    <col min="3" max="3" width="15.7109375" style="341" customWidth="1"/>
    <col min="4" max="4" width="20.85546875" style="341" customWidth="1"/>
    <col min="5" max="5" width="17.28515625" style="341" customWidth="1"/>
    <col min="6" max="6" width="16.42578125" style="341" customWidth="1"/>
    <col min="7" max="7" width="17.42578125" style="341" customWidth="1"/>
    <col min="8" max="8" width="19.140625" style="247" customWidth="1"/>
    <col min="9" max="9" width="5.85546875" style="341" customWidth="1"/>
    <col min="10" max="10" width="11.42578125" style="341"/>
    <col min="11" max="13" width="19.42578125" style="341" hidden="1" customWidth="1"/>
    <col min="14" max="14" width="19.42578125" style="341" customWidth="1"/>
    <col min="15" max="16384" width="11.42578125" style="341"/>
  </cols>
  <sheetData>
    <row r="1" spans="2:12" ht="18.75" customHeight="1">
      <c r="B1" s="338"/>
      <c r="C1" s="884"/>
      <c r="D1" s="884"/>
      <c r="E1" s="884"/>
      <c r="F1" s="884"/>
      <c r="G1" s="884"/>
      <c r="H1" s="339"/>
      <c r="I1" s="340"/>
      <c r="L1" s="341" t="s">
        <v>201</v>
      </c>
    </row>
    <row r="2" spans="2:12" ht="7.5" customHeight="1">
      <c r="B2" s="342"/>
      <c r="C2" s="343"/>
      <c r="D2" s="342"/>
      <c r="E2" s="343"/>
      <c r="F2" s="342"/>
      <c r="G2" s="343"/>
      <c r="H2" s="339"/>
      <c r="I2" s="340"/>
    </row>
    <row r="3" spans="2:12" ht="89.25" customHeight="1">
      <c r="B3" s="344"/>
      <c r="C3" s="319"/>
      <c r="D3" s="892" t="str">
        <f>[1]Echéancier!C6</f>
        <v>Action A 2 -  Consommation Ecoresponsable</v>
      </c>
      <c r="E3" s="893"/>
      <c r="F3" s="893"/>
      <c r="G3" s="893"/>
      <c r="H3" s="894"/>
      <c r="I3" s="340"/>
    </row>
    <row r="4" spans="2:12" ht="24" customHeight="1">
      <c r="B4" s="345"/>
      <c r="C4" s="346"/>
      <c r="D4" s="345"/>
      <c r="E4" s="346"/>
      <c r="F4" s="345"/>
      <c r="G4" s="346"/>
      <c r="H4" s="347"/>
      <c r="I4" s="340"/>
    </row>
    <row r="5" spans="2:12" ht="18.75" customHeight="1">
      <c r="B5" s="376" t="s">
        <v>292</v>
      </c>
      <c r="C5" s="895" t="s">
        <v>549</v>
      </c>
      <c r="D5" s="896"/>
      <c r="E5" s="897"/>
      <c r="F5" s="320"/>
      <c r="G5" s="320"/>
      <c r="H5" s="320"/>
      <c r="I5" s="340"/>
      <c r="L5" s="341">
        <v>1</v>
      </c>
    </row>
    <row r="6" spans="2:12" ht="18.75" customHeight="1">
      <c r="B6" s="376" t="s">
        <v>293</v>
      </c>
      <c r="C6" s="898" t="s">
        <v>370</v>
      </c>
      <c r="D6" s="899"/>
      <c r="E6" s="900"/>
      <c r="F6" s="320"/>
      <c r="G6" s="320"/>
      <c r="H6" s="320"/>
      <c r="I6" s="340"/>
      <c r="L6" s="341">
        <v>2</v>
      </c>
    </row>
    <row r="7" spans="2:12" ht="18.75" customHeight="1">
      <c r="B7" s="376" t="s">
        <v>202</v>
      </c>
      <c r="C7" s="162" t="str">
        <f>[1]Echéancier!B4</f>
        <v>A- Sensibilisation des publics à la prévention des déchets</v>
      </c>
      <c r="D7" s="162"/>
      <c r="E7" s="162"/>
      <c r="F7" s="320"/>
      <c r="G7" s="320"/>
      <c r="H7" s="320"/>
      <c r="I7" s="340"/>
      <c r="L7" s="341">
        <v>3</v>
      </c>
    </row>
    <row r="8" spans="2:12">
      <c r="B8" s="348"/>
      <c r="C8" s="348"/>
      <c r="D8" s="349"/>
      <c r="E8" s="348"/>
      <c r="F8" s="348"/>
      <c r="G8" s="348"/>
      <c r="H8" s="350"/>
      <c r="I8" s="340"/>
      <c r="L8" s="341">
        <v>5</v>
      </c>
    </row>
    <row r="9" spans="2:12" ht="32.25" customHeight="1">
      <c r="B9" s="351" t="s">
        <v>294</v>
      </c>
      <c r="C9" s="352"/>
      <c r="D9" s="352"/>
      <c r="E9" s="352"/>
      <c r="F9" s="352"/>
      <c r="G9" s="352"/>
      <c r="H9" s="353"/>
      <c r="I9" s="340"/>
    </row>
    <row r="10" spans="2:12" ht="27.75" customHeight="1">
      <c r="B10" s="927" t="s">
        <v>566</v>
      </c>
      <c r="C10" s="927"/>
      <c r="D10" s="927"/>
      <c r="E10" s="927"/>
      <c r="F10" s="927"/>
      <c r="G10" s="927"/>
      <c r="H10" s="927"/>
      <c r="I10" s="340"/>
    </row>
    <row r="11" spans="2:12" hidden="1">
      <c r="B11" s="901" t="s">
        <v>529</v>
      </c>
      <c r="C11" s="901"/>
      <c r="D11" s="901"/>
      <c r="E11" s="901"/>
      <c r="F11" s="901"/>
      <c r="G11" s="901"/>
      <c r="H11" s="901"/>
      <c r="I11" s="340"/>
    </row>
    <row r="12" spans="2:12" ht="42.75" customHeight="1">
      <c r="B12" s="901"/>
      <c r="C12" s="901"/>
      <c r="D12" s="901"/>
      <c r="E12" s="901"/>
      <c r="F12" s="901"/>
      <c r="G12" s="901"/>
      <c r="H12" s="901"/>
      <c r="I12" s="340"/>
    </row>
    <row r="13" spans="2:12">
      <c r="B13" s="354"/>
      <c r="C13" s="354"/>
      <c r="D13" s="355"/>
      <c r="E13" s="354"/>
      <c r="F13" s="354"/>
      <c r="G13" s="354"/>
      <c r="H13" s="356"/>
      <c r="I13" s="340"/>
    </row>
    <row r="14" spans="2:12" ht="23.25" customHeight="1">
      <c r="B14" s="351" t="s">
        <v>295</v>
      </c>
      <c r="C14" s="352"/>
      <c r="D14" s="352"/>
      <c r="E14" s="352"/>
      <c r="F14" s="352"/>
      <c r="G14" s="352"/>
      <c r="H14" s="353"/>
      <c r="I14" s="340"/>
      <c r="L14" s="341">
        <v>6</v>
      </c>
    </row>
    <row r="15" spans="2:12" ht="14.25" customHeight="1">
      <c r="B15" s="921" t="s">
        <v>557</v>
      </c>
      <c r="C15" s="922"/>
      <c r="D15" s="922"/>
      <c r="E15" s="922"/>
      <c r="F15" s="922"/>
      <c r="G15" s="922"/>
      <c r="H15" s="922"/>
      <c r="I15" s="340"/>
    </row>
    <row r="16" spans="2:12" ht="19.5" customHeight="1">
      <c r="B16" s="922"/>
      <c r="C16" s="922"/>
      <c r="D16" s="922"/>
      <c r="E16" s="922"/>
      <c r="F16" s="922"/>
      <c r="G16" s="922"/>
      <c r="H16" s="922"/>
      <c r="I16" s="340"/>
    </row>
    <row r="17" spans="2:12" ht="30.75" customHeight="1">
      <c r="B17" s="922"/>
      <c r="C17" s="922"/>
      <c r="D17" s="922"/>
      <c r="E17" s="922"/>
      <c r="F17" s="922"/>
      <c r="G17" s="922"/>
      <c r="H17" s="922"/>
      <c r="I17" s="340"/>
    </row>
    <row r="18" spans="2:12" ht="21.75" customHeight="1">
      <c r="B18" s="922"/>
      <c r="C18" s="922"/>
      <c r="D18" s="922"/>
      <c r="E18" s="922"/>
      <c r="F18" s="922"/>
      <c r="G18" s="922"/>
      <c r="H18" s="922"/>
      <c r="I18" s="340"/>
    </row>
    <row r="19" spans="2:12" ht="30.75" customHeight="1">
      <c r="B19" s="922"/>
      <c r="C19" s="922"/>
      <c r="D19" s="922"/>
      <c r="E19" s="922"/>
      <c r="F19" s="922"/>
      <c r="G19" s="922"/>
      <c r="H19" s="922"/>
      <c r="I19" s="340"/>
    </row>
    <row r="20" spans="2:12" ht="23.25" customHeight="1">
      <c r="B20" s="351" t="s">
        <v>296</v>
      </c>
      <c r="C20" s="352"/>
      <c r="D20" s="352"/>
      <c r="E20" s="352"/>
      <c r="F20" s="352"/>
      <c r="G20" s="352"/>
      <c r="H20" s="353"/>
      <c r="I20" s="340"/>
      <c r="L20" s="341">
        <v>6</v>
      </c>
    </row>
    <row r="21" spans="2:12" s="361" customFormat="1" ht="11.25" customHeight="1">
      <c r="B21" s="357"/>
      <c r="C21" s="358"/>
      <c r="D21" s="358"/>
      <c r="E21" s="358"/>
      <c r="F21" s="358"/>
      <c r="G21" s="358"/>
      <c r="H21" s="359"/>
      <c r="I21" s="360"/>
      <c r="L21" s="341">
        <v>7</v>
      </c>
    </row>
    <row r="22" spans="2:12" ht="241.5" customHeight="1">
      <c r="B22" s="906" t="s">
        <v>637</v>
      </c>
      <c r="C22" s="907"/>
      <c r="D22" s="908"/>
      <c r="E22" s="322">
        <v>2018</v>
      </c>
      <c r="F22" s="923" t="s">
        <v>636</v>
      </c>
      <c r="G22" s="888"/>
      <c r="H22" s="889"/>
      <c r="I22" s="340"/>
      <c r="L22" s="341">
        <v>9</v>
      </c>
    </row>
    <row r="23" spans="2:12" ht="45" customHeight="1">
      <c r="B23" s="906"/>
      <c r="C23" s="907"/>
      <c r="D23" s="908"/>
      <c r="E23" s="323">
        <v>2019</v>
      </c>
      <c r="F23" s="890" t="s">
        <v>567</v>
      </c>
      <c r="G23" s="891"/>
      <c r="H23" s="891"/>
      <c r="I23" s="340"/>
    </row>
    <row r="24" spans="2:12" s="364" customFormat="1" ht="53.25" customHeight="1">
      <c r="B24" s="906"/>
      <c r="C24" s="907"/>
      <c r="D24" s="908"/>
      <c r="E24" s="323">
        <v>2020</v>
      </c>
      <c r="F24" s="890" t="s">
        <v>567</v>
      </c>
      <c r="G24" s="891"/>
      <c r="H24" s="891"/>
      <c r="I24" s="363"/>
      <c r="K24" s="362"/>
      <c r="L24" s="341">
        <v>10</v>
      </c>
    </row>
    <row r="25" spans="2:12" ht="50.25" customHeight="1">
      <c r="B25" s="906"/>
      <c r="C25" s="907"/>
      <c r="D25" s="908"/>
      <c r="E25" s="311">
        <v>2021</v>
      </c>
      <c r="F25" s="915" t="s">
        <v>567</v>
      </c>
      <c r="G25" s="916"/>
      <c r="H25" s="917"/>
      <c r="I25" s="340"/>
      <c r="K25" s="362"/>
      <c r="L25" s="341">
        <v>11</v>
      </c>
    </row>
    <row r="26" spans="2:12" ht="44.25" customHeight="1">
      <c r="B26" s="909"/>
      <c r="C26" s="910"/>
      <c r="D26" s="911"/>
      <c r="E26" s="312" t="s">
        <v>565</v>
      </c>
      <c r="F26" s="924" t="s">
        <v>567</v>
      </c>
      <c r="G26" s="925"/>
      <c r="H26" s="926"/>
      <c r="I26" s="340"/>
      <c r="L26" s="341">
        <v>12</v>
      </c>
    </row>
    <row r="27" spans="2:12" ht="9.75" customHeight="1">
      <c r="B27" s="348"/>
      <c r="C27" s="348"/>
      <c r="D27" s="348"/>
      <c r="E27" s="348"/>
      <c r="F27" s="348"/>
      <c r="G27" s="348"/>
      <c r="H27" s="350"/>
      <c r="I27" s="340"/>
      <c r="L27" s="341">
        <v>13</v>
      </c>
    </row>
    <row r="28" spans="2:12" ht="24.75" customHeight="1">
      <c r="B28" s="351" t="s">
        <v>297</v>
      </c>
      <c r="C28" s="352"/>
      <c r="D28" s="352"/>
      <c r="E28" s="352"/>
      <c r="F28" s="352"/>
      <c r="G28" s="352"/>
      <c r="H28" s="353"/>
      <c r="I28" s="340"/>
      <c r="L28" s="341">
        <v>14</v>
      </c>
    </row>
    <row r="29" spans="2:12" ht="12.75" hidden="1" customHeight="1">
      <c r="B29" s="365"/>
      <c r="C29" s="366"/>
      <c r="D29" s="366"/>
      <c r="E29" s="366"/>
      <c r="F29" s="366"/>
      <c r="G29" s="366"/>
      <c r="H29" s="367"/>
      <c r="I29" s="340"/>
    </row>
    <row r="30" spans="2:12" s="369" customFormat="1" ht="42.75" customHeight="1">
      <c r="B30" s="928" t="s">
        <v>638</v>
      </c>
      <c r="C30" s="902"/>
      <c r="D30" s="902"/>
      <c r="E30" s="902"/>
      <c r="F30" s="902"/>
      <c r="G30" s="902"/>
      <c r="H30" s="902"/>
      <c r="I30" s="368"/>
      <c r="L30" s="369">
        <v>15</v>
      </c>
    </row>
    <row r="31" spans="2:12" ht="15.75" hidden="1" customHeight="1">
      <c r="B31" s="902"/>
      <c r="C31" s="902"/>
      <c r="D31" s="902"/>
      <c r="E31" s="902"/>
      <c r="F31" s="902"/>
      <c r="G31" s="902"/>
      <c r="H31" s="902"/>
      <c r="I31" s="340"/>
      <c r="L31" s="341">
        <v>16</v>
      </c>
    </row>
    <row r="32" spans="2:12" ht="15" customHeight="1">
      <c r="B32" s="877"/>
      <c r="C32" s="877"/>
      <c r="D32" s="877"/>
      <c r="E32" s="877"/>
      <c r="F32" s="877"/>
      <c r="G32" s="877"/>
      <c r="H32" s="877"/>
    </row>
    <row r="33" spans="2:13" ht="25.5" customHeight="1">
      <c r="B33" s="351" t="s">
        <v>298</v>
      </c>
      <c r="C33" s="352"/>
      <c r="D33" s="352"/>
      <c r="E33" s="352"/>
      <c r="F33" s="352"/>
      <c r="G33" s="352"/>
      <c r="H33" s="353"/>
    </row>
    <row r="34" spans="2:13" ht="7.5" customHeight="1">
      <c r="B34" s="328"/>
      <c r="C34" s="329"/>
      <c r="D34" s="329"/>
      <c r="E34" s="329"/>
      <c r="F34" s="329"/>
      <c r="G34" s="329"/>
      <c r="H34" s="370"/>
    </row>
    <row r="35" spans="2:13" ht="9" customHeight="1">
      <c r="B35" s="883" t="s">
        <v>245</v>
      </c>
      <c r="C35" s="328"/>
      <c r="D35" s="329"/>
      <c r="E35" s="329"/>
      <c r="F35" s="329"/>
      <c r="G35" s="329"/>
      <c r="H35" s="329"/>
    </row>
    <row r="36" spans="2:13" ht="31.5" customHeight="1">
      <c r="B36" s="883"/>
      <c r="C36" s="324" t="s">
        <v>203</v>
      </c>
      <c r="D36" s="330" t="s">
        <v>371</v>
      </c>
      <c r="E36" s="330"/>
      <c r="F36" s="330"/>
      <c r="G36" s="325" t="s">
        <v>204</v>
      </c>
      <c r="H36" s="381" t="s">
        <v>372</v>
      </c>
      <c r="I36" s="372"/>
    </row>
    <row r="37" spans="2:13" ht="16.5" customHeight="1">
      <c r="B37" s="883"/>
      <c r="C37" s="333" t="s">
        <v>205</v>
      </c>
      <c r="D37" s="334" t="s">
        <v>266</v>
      </c>
      <c r="E37" s="334" t="s">
        <v>267</v>
      </c>
      <c r="F37" s="334" t="s">
        <v>268</v>
      </c>
      <c r="G37" s="334" t="s">
        <v>269</v>
      </c>
      <c r="H37" s="334" t="s">
        <v>270</v>
      </c>
    </row>
    <row r="38" spans="2:13" ht="16.5" customHeight="1">
      <c r="B38" s="883"/>
      <c r="C38" s="326" t="s">
        <v>206</v>
      </c>
      <c r="D38" s="331">
        <v>250</v>
      </c>
      <c r="E38" s="332">
        <v>500</v>
      </c>
      <c r="F38" s="332">
        <v>1000</v>
      </c>
      <c r="G38" s="332">
        <v>1500</v>
      </c>
      <c r="H38" s="332">
        <v>2000</v>
      </c>
    </row>
    <row r="39" spans="2:13" ht="33" customHeight="1">
      <c r="B39" s="883"/>
      <c r="C39" s="324" t="s">
        <v>203</v>
      </c>
      <c r="D39" s="330" t="s">
        <v>369</v>
      </c>
      <c r="E39" s="330"/>
      <c r="F39" s="330"/>
      <c r="G39" s="325" t="s">
        <v>204</v>
      </c>
      <c r="H39" s="385" t="s">
        <v>372</v>
      </c>
      <c r="I39" s="243"/>
      <c r="J39" s="243"/>
    </row>
    <row r="40" spans="2:13" ht="25.5" customHeight="1">
      <c r="B40" s="883"/>
      <c r="C40" s="333" t="s">
        <v>205</v>
      </c>
      <c r="D40" s="334" t="s">
        <v>266</v>
      </c>
      <c r="E40" s="334" t="s">
        <v>267</v>
      </c>
      <c r="F40" s="334" t="s">
        <v>268</v>
      </c>
      <c r="G40" s="334" t="s">
        <v>269</v>
      </c>
      <c r="H40" s="334" t="s">
        <v>270</v>
      </c>
      <c r="M40" s="244"/>
    </row>
    <row r="41" spans="2:13" ht="28.5" customHeight="1" thickBot="1">
      <c r="B41" s="883"/>
      <c r="C41" s="326" t="s">
        <v>206</v>
      </c>
      <c r="D41" s="176">
        <v>10</v>
      </c>
      <c r="E41" s="332">
        <v>20</v>
      </c>
      <c r="F41" s="332">
        <v>30</v>
      </c>
      <c r="G41" s="332">
        <v>40</v>
      </c>
      <c r="H41" s="332">
        <v>50</v>
      </c>
    </row>
    <row r="42" spans="2:13" ht="14.25" thickBot="1">
      <c r="B42" s="431" t="str">
        <f>D3</f>
        <v>Action A 2 -  Consommation Ecoresponsable</v>
      </c>
      <c r="C42" s="429"/>
      <c r="D42" s="430"/>
      <c r="E42" s="430"/>
      <c r="F42" s="427"/>
      <c r="G42" s="428" t="s">
        <v>209</v>
      </c>
      <c r="H42" s="375">
        <v>42871</v>
      </c>
    </row>
  </sheetData>
  <sheetProtection password="F773" sheet="1" objects="1" scenarios="1" selectLockedCells="1" selectUnlockedCells="1"/>
  <mergeCells count="16">
    <mergeCell ref="C1:G1"/>
    <mergeCell ref="D3:H3"/>
    <mergeCell ref="B15:H19"/>
    <mergeCell ref="B22:D26"/>
    <mergeCell ref="F22:H22"/>
    <mergeCell ref="F24:H24"/>
    <mergeCell ref="F25:H25"/>
    <mergeCell ref="F26:H26"/>
    <mergeCell ref="B10:H10"/>
    <mergeCell ref="C5:E5"/>
    <mergeCell ref="C6:E6"/>
    <mergeCell ref="B11:H12"/>
    <mergeCell ref="B30:H31"/>
    <mergeCell ref="F23:H23"/>
    <mergeCell ref="B32:H32"/>
    <mergeCell ref="B35:B41"/>
  </mergeCells>
  <conditionalFormatting sqref="H42">
    <cfRule type="containsText" dxfId="150" priority="3" operator="containsText" text="&quot;&quot;">
      <formula>NOT(ISERROR(SEARCH("""""",H42)))</formula>
    </cfRule>
  </conditionalFormatting>
  <conditionalFormatting sqref="H42">
    <cfRule type="containsText" dxfId="149" priority="2" operator="containsText" text="&quot;&quot;">
      <formula>NOT(ISERROR(SEARCH("""""",H42)))</formula>
    </cfRule>
  </conditionalFormatting>
  <conditionalFormatting sqref="H42">
    <cfRule type="containsText" dxfId="148" priority="1" operator="containsText" text="&quot;&quot;">
      <formula>NOT(ISERROR(SEARCH("""""",H42)))</formula>
    </cfRule>
  </conditionalFormatting>
  <conditionalFormatting sqref="H42 B42:C42 F42">
    <cfRule type="containsText" dxfId="147" priority="6" operator="containsText" text="&quot;&quot;">
      <formula>NOT(ISERROR(SEARCH("""""",B42)))</formula>
    </cfRule>
  </conditionalFormatting>
  <conditionalFormatting sqref="H42">
    <cfRule type="containsText" dxfId="146" priority="5" operator="containsText" text="&quot;&quot;">
      <formula>NOT(ISERROR(SEARCH("""""",H42)))</formula>
    </cfRule>
  </conditionalFormatting>
  <conditionalFormatting sqref="H42">
    <cfRule type="containsText" dxfId="145" priority="4" operator="containsText" text="&quot;&quot;">
      <formula>NOT(ISERROR(SEARCH("""""",H42)))</formula>
    </cfRule>
  </conditionalFormatting>
  <printOptions horizontalCentered="1"/>
  <pageMargins left="0.35433070866141736" right="0.31496062992125984" top="0.28000000000000003" bottom="0.39370078740157483" header="0.19685039370078741" footer="0.31496062992125984"/>
  <pageSetup paperSize="9" scale="67" orientation="portrait" r:id="rId1"/>
  <headerFooter>
    <oddFooter>&amp;R&amp;A</oddFooter>
  </headerFooter>
  <rowBreaks count="1" manualBreakCount="1">
    <brk id="32" min="1" max="7" man="1"/>
  </rowBreaks>
  <drawing r:id="rId2"/>
</worksheet>
</file>

<file path=xl/worksheets/sheet5.xml><?xml version="1.0" encoding="utf-8"?>
<worksheet xmlns="http://schemas.openxmlformats.org/spreadsheetml/2006/main" xmlns:r="http://schemas.openxmlformats.org/officeDocument/2006/relationships">
  <sheetPr>
    <tabColor rgb="FFFF0066"/>
  </sheetPr>
  <dimension ref="B1:M39"/>
  <sheetViews>
    <sheetView showGridLines="0" showRowColHeaders="0" topLeftCell="B21" zoomScaleSheetLayoutView="100" workbookViewId="0">
      <selection activeCell="F22" sqref="F22:H22"/>
    </sheetView>
  </sheetViews>
  <sheetFormatPr baseColWidth="10" defaultRowHeight="13.5"/>
  <cols>
    <col min="1" max="1" width="4.140625" style="211" customWidth="1"/>
    <col min="2" max="2" width="22.140625" style="246" customWidth="1"/>
    <col min="3" max="3" width="15.7109375" style="211" customWidth="1"/>
    <col min="4" max="4" width="45" style="211" customWidth="1"/>
    <col min="5" max="5" width="17.28515625" style="211" customWidth="1"/>
    <col min="6" max="6" width="16.42578125" style="211" customWidth="1"/>
    <col min="7" max="7" width="17.42578125" style="211" customWidth="1"/>
    <col min="8" max="8" width="19.140625" style="247" customWidth="1"/>
    <col min="9" max="9" width="5.85546875" style="211" customWidth="1"/>
    <col min="10" max="10" width="11.42578125" style="211"/>
    <col min="11" max="11" width="19.42578125" style="211" customWidth="1"/>
    <col min="12" max="12" width="19.42578125" style="211" hidden="1" customWidth="1"/>
    <col min="13" max="14" width="19.42578125" style="211" customWidth="1"/>
    <col min="15" max="16384" width="11.42578125" style="211"/>
  </cols>
  <sheetData>
    <row r="1" spans="2:12" ht="18.75" customHeight="1">
      <c r="B1" s="338"/>
      <c r="C1" s="884"/>
      <c r="D1" s="884"/>
      <c r="E1" s="884"/>
      <c r="F1" s="884"/>
      <c r="G1" s="884"/>
      <c r="H1" s="339"/>
      <c r="I1" s="340"/>
      <c r="J1" s="318"/>
      <c r="K1" s="318"/>
      <c r="L1" s="341" t="s">
        <v>201</v>
      </c>
    </row>
    <row r="2" spans="2:12" ht="7.5" customHeight="1">
      <c r="B2" s="342"/>
      <c r="C2" s="343"/>
      <c r="D2" s="342"/>
      <c r="E2" s="343"/>
      <c r="F2" s="342"/>
      <c r="G2" s="343"/>
      <c r="H2" s="339"/>
      <c r="I2" s="340"/>
      <c r="J2" s="318"/>
      <c r="K2" s="318"/>
      <c r="L2" s="318"/>
    </row>
    <row r="3" spans="2:12" ht="89.25" customHeight="1">
      <c r="B3" s="344"/>
      <c r="C3" s="319"/>
      <c r="D3" s="892" t="s">
        <v>314</v>
      </c>
      <c r="E3" s="893"/>
      <c r="F3" s="893"/>
      <c r="G3" s="893"/>
      <c r="H3" s="894"/>
      <c r="I3" s="340"/>
      <c r="J3" s="318"/>
      <c r="K3" s="318"/>
      <c r="L3" s="318"/>
    </row>
    <row r="4" spans="2:12" ht="24" customHeight="1">
      <c r="B4" s="345"/>
      <c r="C4" s="346"/>
      <c r="D4" s="345"/>
      <c r="E4" s="346"/>
      <c r="F4" s="345"/>
      <c r="G4" s="346"/>
      <c r="H4" s="347"/>
      <c r="I4" s="340"/>
      <c r="J4" s="318"/>
      <c r="K4" s="318"/>
      <c r="L4" s="318"/>
    </row>
    <row r="5" spans="2:12" ht="18.75" customHeight="1">
      <c r="B5" s="376" t="s">
        <v>292</v>
      </c>
      <c r="C5" s="895" t="s">
        <v>353</v>
      </c>
      <c r="D5" s="896"/>
      <c r="E5" s="897"/>
      <c r="F5" s="320"/>
      <c r="G5" s="320"/>
      <c r="H5" s="320"/>
      <c r="I5" s="340"/>
      <c r="J5" s="318"/>
      <c r="K5" s="318"/>
      <c r="L5" s="341">
        <v>1</v>
      </c>
    </row>
    <row r="6" spans="2:12" s="371" customFormat="1" ht="25.5" customHeight="1">
      <c r="B6" s="377" t="s">
        <v>293</v>
      </c>
      <c r="C6" s="898" t="s">
        <v>639</v>
      </c>
      <c r="D6" s="899"/>
      <c r="E6" s="900"/>
      <c r="F6" s="378"/>
      <c r="G6" s="378"/>
      <c r="H6" s="378"/>
      <c r="I6" s="379"/>
      <c r="J6" s="380"/>
      <c r="K6" s="380"/>
      <c r="L6" s="371">
        <v>2</v>
      </c>
    </row>
    <row r="7" spans="2:12" ht="18.75" customHeight="1">
      <c r="B7" s="376" t="s">
        <v>202</v>
      </c>
      <c r="C7" s="895" t="s">
        <v>312</v>
      </c>
      <c r="D7" s="896"/>
      <c r="E7" s="897"/>
      <c r="F7" s="320"/>
      <c r="G7" s="320"/>
      <c r="H7" s="320"/>
      <c r="I7" s="340"/>
      <c r="J7" s="318"/>
      <c r="K7" s="318"/>
      <c r="L7" s="341">
        <v>3</v>
      </c>
    </row>
    <row r="8" spans="2:12">
      <c r="B8" s="348"/>
      <c r="C8" s="348"/>
      <c r="D8" s="349"/>
      <c r="E8" s="348"/>
      <c r="F8" s="348"/>
      <c r="G8" s="348"/>
      <c r="H8" s="350"/>
      <c r="I8" s="340"/>
      <c r="J8" s="318"/>
      <c r="K8" s="318"/>
      <c r="L8" s="341">
        <v>5</v>
      </c>
    </row>
    <row r="9" spans="2:12" ht="32.25" customHeight="1">
      <c r="B9" s="351" t="s">
        <v>294</v>
      </c>
      <c r="C9" s="352"/>
      <c r="D9" s="352"/>
      <c r="E9" s="352"/>
      <c r="F9" s="352"/>
      <c r="G9" s="352"/>
      <c r="H9" s="353"/>
      <c r="I9" s="340"/>
      <c r="J9" s="318"/>
      <c r="K9" s="318"/>
      <c r="L9" s="318"/>
    </row>
    <row r="10" spans="2:12">
      <c r="B10" s="354"/>
      <c r="C10" s="354"/>
      <c r="D10" s="355"/>
      <c r="E10" s="354"/>
      <c r="F10" s="354"/>
      <c r="G10" s="354"/>
      <c r="H10" s="356"/>
      <c r="I10" s="340"/>
      <c r="J10" s="318"/>
      <c r="K10" s="318"/>
      <c r="L10" s="318"/>
    </row>
    <row r="11" spans="2:12">
      <c r="B11" s="354" t="s">
        <v>558</v>
      </c>
      <c r="C11" s="354"/>
      <c r="D11" s="355"/>
      <c r="E11" s="354"/>
      <c r="F11" s="354"/>
      <c r="G11" s="354"/>
      <c r="H11" s="356"/>
      <c r="I11" s="340"/>
      <c r="J11" s="318"/>
      <c r="K11" s="318"/>
      <c r="L11" s="318"/>
    </row>
    <row r="12" spans="2:12">
      <c r="B12" s="354"/>
      <c r="C12" s="354"/>
      <c r="D12" s="355"/>
      <c r="E12" s="354"/>
      <c r="F12" s="354"/>
      <c r="G12" s="354"/>
      <c r="H12" s="356"/>
      <c r="I12" s="340"/>
      <c r="J12" s="318"/>
      <c r="K12" s="318"/>
      <c r="L12" s="318"/>
    </row>
    <row r="13" spans="2:12" ht="23.25" customHeight="1">
      <c r="B13" s="351" t="s">
        <v>295</v>
      </c>
      <c r="C13" s="352"/>
      <c r="D13" s="352"/>
      <c r="E13" s="352"/>
      <c r="F13" s="352"/>
      <c r="G13" s="352"/>
      <c r="H13" s="353"/>
      <c r="I13" s="340"/>
      <c r="J13" s="318"/>
      <c r="K13" s="318"/>
      <c r="L13" s="341">
        <v>6</v>
      </c>
    </row>
    <row r="14" spans="2:12" ht="38.25" customHeight="1">
      <c r="B14" s="885" t="s">
        <v>568</v>
      </c>
      <c r="C14" s="886"/>
      <c r="D14" s="886"/>
      <c r="E14" s="886"/>
      <c r="F14" s="886"/>
      <c r="G14" s="886"/>
      <c r="H14" s="886"/>
      <c r="I14" s="340"/>
      <c r="J14" s="318"/>
      <c r="K14" s="318"/>
      <c r="L14" s="318"/>
    </row>
    <row r="15" spans="2:12" ht="27.75" customHeight="1">
      <c r="B15" s="886"/>
      <c r="C15" s="886"/>
      <c r="D15" s="886"/>
      <c r="E15" s="886"/>
      <c r="F15" s="886"/>
      <c r="G15" s="886"/>
      <c r="H15" s="886"/>
      <c r="I15" s="340"/>
      <c r="J15" s="318"/>
      <c r="K15" s="318"/>
      <c r="L15" s="318"/>
    </row>
    <row r="16" spans="2:12" ht="15.75" customHeight="1">
      <c r="B16" s="886"/>
      <c r="C16" s="886"/>
      <c r="D16" s="886"/>
      <c r="E16" s="886"/>
      <c r="F16" s="886"/>
      <c r="G16" s="886"/>
      <c r="H16" s="886"/>
      <c r="I16" s="340"/>
      <c r="J16" s="318"/>
      <c r="K16" s="318"/>
      <c r="L16" s="318"/>
    </row>
    <row r="17" spans="2:13" ht="36.75" customHeight="1">
      <c r="B17" s="886"/>
      <c r="C17" s="886"/>
      <c r="D17" s="886"/>
      <c r="E17" s="886"/>
      <c r="F17" s="886"/>
      <c r="G17" s="886"/>
      <c r="H17" s="886"/>
      <c r="I17" s="340"/>
      <c r="J17" s="318"/>
      <c r="K17" s="318"/>
      <c r="L17" s="318"/>
    </row>
    <row r="18" spans="2:13" ht="23.25" customHeight="1">
      <c r="B18" s="351" t="s">
        <v>296</v>
      </c>
      <c r="C18" s="352"/>
      <c r="D18" s="352"/>
      <c r="E18" s="352"/>
      <c r="F18" s="352"/>
      <c r="G18" s="352"/>
      <c r="H18" s="353"/>
      <c r="I18" s="340"/>
      <c r="J18" s="318"/>
      <c r="K18" s="318"/>
      <c r="L18" s="341">
        <v>6</v>
      </c>
    </row>
    <row r="19" spans="2:13" s="231" customFormat="1" ht="11.25" customHeight="1">
      <c r="B19" s="357"/>
      <c r="C19" s="358"/>
      <c r="D19" s="358"/>
      <c r="E19" s="358"/>
      <c r="F19" s="358"/>
      <c r="G19" s="358"/>
      <c r="H19" s="359"/>
      <c r="I19" s="360"/>
      <c r="J19" s="361"/>
      <c r="K19" s="361"/>
      <c r="L19" s="341">
        <v>7</v>
      </c>
    </row>
    <row r="20" spans="2:13" ht="52.5" customHeight="1">
      <c r="B20" s="929" t="s">
        <v>640</v>
      </c>
      <c r="C20" s="930"/>
      <c r="D20" s="931"/>
      <c r="E20" s="321">
        <v>2018</v>
      </c>
      <c r="F20" s="912" t="s">
        <v>646</v>
      </c>
      <c r="G20" s="913"/>
      <c r="H20" s="914"/>
      <c r="I20" s="362"/>
      <c r="J20" s="318"/>
      <c r="K20" s="318"/>
      <c r="L20" s="341">
        <v>8</v>
      </c>
    </row>
    <row r="21" spans="2:13" ht="129" customHeight="1">
      <c r="B21" s="932"/>
      <c r="C21" s="921"/>
      <c r="D21" s="933"/>
      <c r="E21" s="322">
        <v>2019</v>
      </c>
      <c r="F21" s="887" t="s">
        <v>647</v>
      </c>
      <c r="G21" s="888"/>
      <c r="H21" s="889"/>
      <c r="I21" s="340"/>
      <c r="J21" s="318"/>
      <c r="K21" s="318"/>
      <c r="L21" s="341">
        <v>9</v>
      </c>
    </row>
    <row r="22" spans="2:13" s="234" customFormat="1" ht="106.5" customHeight="1">
      <c r="B22" s="932"/>
      <c r="C22" s="921"/>
      <c r="D22" s="933"/>
      <c r="E22" s="712" t="s">
        <v>569</v>
      </c>
      <c r="F22" s="890" t="s">
        <v>570</v>
      </c>
      <c r="G22" s="891"/>
      <c r="H22" s="891"/>
      <c r="I22" s="363"/>
      <c r="J22" s="364"/>
      <c r="K22" s="362"/>
      <c r="L22" s="341">
        <v>10</v>
      </c>
    </row>
    <row r="23" spans="2:13" ht="12.75" customHeight="1">
      <c r="B23" s="348"/>
      <c r="C23" s="348"/>
      <c r="D23" s="348"/>
      <c r="E23" s="348"/>
      <c r="F23" s="348"/>
      <c r="G23" s="348"/>
      <c r="H23" s="350"/>
      <c r="I23" s="340"/>
      <c r="J23" s="318"/>
      <c r="K23" s="318"/>
      <c r="L23" s="341">
        <v>13</v>
      </c>
    </row>
    <row r="24" spans="2:13" ht="24.75" customHeight="1">
      <c r="B24" s="351" t="s">
        <v>297</v>
      </c>
      <c r="C24" s="352"/>
      <c r="D24" s="352"/>
      <c r="E24" s="352"/>
      <c r="F24" s="352"/>
      <c r="G24" s="352"/>
      <c r="H24" s="353"/>
      <c r="I24" s="340"/>
      <c r="J24" s="318"/>
      <c r="K24" s="318"/>
      <c r="L24" s="341">
        <v>14</v>
      </c>
    </row>
    <row r="25" spans="2:13" ht="12.75" hidden="1" customHeight="1">
      <c r="B25" s="365"/>
      <c r="C25" s="366"/>
      <c r="D25" s="366"/>
      <c r="E25" s="366"/>
      <c r="F25" s="366"/>
      <c r="G25" s="366"/>
      <c r="H25" s="367"/>
      <c r="I25" s="340"/>
      <c r="J25" s="318"/>
      <c r="K25" s="318"/>
      <c r="L25" s="318"/>
    </row>
    <row r="26" spans="2:13" s="239" customFormat="1" ht="52.5" customHeight="1">
      <c r="B26" s="934" t="s">
        <v>641</v>
      </c>
      <c r="C26" s="935"/>
      <c r="D26" s="935"/>
      <c r="E26" s="935"/>
      <c r="F26" s="935"/>
      <c r="G26" s="935"/>
      <c r="H26" s="936"/>
      <c r="I26" s="368"/>
      <c r="J26" s="369"/>
      <c r="K26" s="369"/>
      <c r="L26" s="369">
        <v>15</v>
      </c>
    </row>
    <row r="27" spans="2:13" ht="15.75" hidden="1" customHeight="1">
      <c r="B27" s="937"/>
      <c r="C27" s="938"/>
      <c r="D27" s="938"/>
      <c r="E27" s="938"/>
      <c r="F27" s="938"/>
      <c r="G27" s="938"/>
      <c r="H27" s="939"/>
      <c r="I27" s="340"/>
      <c r="J27" s="318"/>
      <c r="K27" s="318"/>
      <c r="L27" s="341">
        <v>16</v>
      </c>
    </row>
    <row r="28" spans="2:13" ht="5.25" customHeight="1">
      <c r="B28" s="877"/>
      <c r="C28" s="877"/>
      <c r="D28" s="877"/>
      <c r="E28" s="877"/>
      <c r="F28" s="877"/>
      <c r="G28" s="877"/>
      <c r="H28" s="877"/>
      <c r="I28" s="318"/>
      <c r="J28" s="318"/>
      <c r="K28" s="318"/>
      <c r="L28" s="318"/>
    </row>
    <row r="29" spans="2:13" ht="25.5" customHeight="1">
      <c r="B29" s="351" t="s">
        <v>298</v>
      </c>
      <c r="C29" s="352"/>
      <c r="D29" s="352"/>
      <c r="E29" s="352"/>
      <c r="F29" s="352"/>
      <c r="G29" s="352"/>
      <c r="H29" s="353"/>
      <c r="I29" s="318"/>
      <c r="J29" s="318"/>
      <c r="K29" s="318"/>
      <c r="L29" s="318"/>
      <c r="M29" s="318"/>
    </row>
    <row r="30" spans="2:13" ht="7.5" customHeight="1">
      <c r="B30" s="328"/>
      <c r="C30" s="329"/>
      <c r="D30" s="329"/>
      <c r="E30" s="329"/>
      <c r="F30" s="329"/>
      <c r="G30" s="329"/>
      <c r="H30" s="370"/>
      <c r="I30" s="318"/>
      <c r="J30" s="318"/>
      <c r="K30" s="318"/>
      <c r="L30" s="318"/>
      <c r="M30" s="318"/>
    </row>
    <row r="31" spans="2:13" ht="24" customHeight="1">
      <c r="B31" s="882" t="s">
        <v>245</v>
      </c>
      <c r="C31" s="324" t="s">
        <v>203</v>
      </c>
      <c r="D31" s="878" t="s">
        <v>368</v>
      </c>
      <c r="E31" s="878"/>
      <c r="F31" s="878"/>
      <c r="G31" s="325" t="s">
        <v>204</v>
      </c>
      <c r="H31" s="385" t="s">
        <v>372</v>
      </c>
      <c r="I31" s="371"/>
      <c r="J31" s="371"/>
      <c r="K31" s="318"/>
      <c r="L31" s="318"/>
      <c r="M31" s="318"/>
    </row>
    <row r="32" spans="2:13" ht="16.5" customHeight="1">
      <c r="B32" s="883"/>
      <c r="C32" s="333" t="s">
        <v>205</v>
      </c>
      <c r="D32" s="334" t="s">
        <v>266</v>
      </c>
      <c r="E32" s="334" t="s">
        <v>267</v>
      </c>
      <c r="F32" s="334" t="s">
        <v>268</v>
      </c>
      <c r="G32" s="334" t="s">
        <v>269</v>
      </c>
      <c r="H32" s="334" t="s">
        <v>270</v>
      </c>
      <c r="I32" s="318"/>
      <c r="J32" s="318"/>
      <c r="K32" s="318"/>
      <c r="L32" s="318"/>
      <c r="M32" s="318"/>
    </row>
    <row r="33" spans="2:13" ht="16.5" customHeight="1">
      <c r="B33" s="883"/>
      <c r="C33" s="326" t="s">
        <v>206</v>
      </c>
      <c r="D33" s="327">
        <v>0</v>
      </c>
      <c r="E33" s="327">
        <v>7000</v>
      </c>
      <c r="F33" s="327">
        <v>8000</v>
      </c>
      <c r="G33" s="327">
        <v>9000</v>
      </c>
      <c r="H33" s="327">
        <v>10000</v>
      </c>
      <c r="I33" s="318"/>
      <c r="J33" s="318"/>
      <c r="K33" s="318"/>
      <c r="L33" s="318"/>
      <c r="M33" s="318"/>
    </row>
    <row r="34" spans="2:13" ht="9" customHeight="1">
      <c r="B34" s="883"/>
      <c r="C34" s="328"/>
      <c r="D34" s="329"/>
      <c r="E34" s="329"/>
      <c r="F34" s="329"/>
      <c r="G34" s="329"/>
      <c r="H34" s="329"/>
      <c r="I34" s="318"/>
      <c r="J34" s="318"/>
      <c r="K34" s="318"/>
      <c r="L34" s="318"/>
      <c r="M34" s="318"/>
    </row>
    <row r="35" spans="2:13" ht="26.25" customHeight="1">
      <c r="B35" s="883"/>
      <c r="C35" s="324" t="s">
        <v>203</v>
      </c>
      <c r="D35" s="330" t="s">
        <v>530</v>
      </c>
      <c r="E35" s="330"/>
      <c r="F35" s="330"/>
      <c r="G35" s="325" t="s">
        <v>204</v>
      </c>
      <c r="H35" s="337" t="s">
        <v>372</v>
      </c>
      <c r="I35" s="372"/>
      <c r="J35" s="318"/>
      <c r="K35" s="318"/>
      <c r="L35" s="318"/>
      <c r="M35" s="318"/>
    </row>
    <row r="36" spans="2:13" ht="16.5" customHeight="1">
      <c r="B36" s="883"/>
      <c r="C36" s="333" t="s">
        <v>205</v>
      </c>
      <c r="D36" s="334" t="s">
        <v>266</v>
      </c>
      <c r="E36" s="334" t="s">
        <v>267</v>
      </c>
      <c r="F36" s="334" t="s">
        <v>268</v>
      </c>
      <c r="G36" s="334" t="s">
        <v>269</v>
      </c>
      <c r="H36" s="334" t="s">
        <v>270</v>
      </c>
      <c r="I36" s="318"/>
      <c r="J36" s="318"/>
      <c r="K36" s="318"/>
      <c r="L36" s="318"/>
      <c r="M36" s="318"/>
    </row>
    <row r="37" spans="2:13" ht="16.5" customHeight="1">
      <c r="B37" s="883"/>
      <c r="C37" s="326" t="s">
        <v>206</v>
      </c>
      <c r="D37" s="327">
        <v>0</v>
      </c>
      <c r="E37" s="327">
        <v>10</v>
      </c>
      <c r="F37" s="327">
        <v>20</v>
      </c>
      <c r="G37" s="327">
        <v>30</v>
      </c>
      <c r="H37" s="327">
        <v>40</v>
      </c>
      <c r="I37" s="318"/>
      <c r="J37" s="318"/>
      <c r="K37" s="318"/>
      <c r="L37" s="318"/>
      <c r="M37" s="318"/>
    </row>
    <row r="38" spans="2:13" ht="5.25" customHeight="1" thickBot="1">
      <c r="B38" s="318"/>
      <c r="C38" s="318"/>
      <c r="D38" s="318"/>
      <c r="E38" s="318"/>
      <c r="F38" s="318"/>
      <c r="G38" s="318"/>
      <c r="H38" s="318"/>
    </row>
    <row r="39" spans="2:13" s="341" customFormat="1" ht="14.25" thickBot="1">
      <c r="B39" s="431" t="str">
        <f>D3</f>
        <v>Action A 3 -  Communication axée prévention</v>
      </c>
      <c r="C39" s="429"/>
      <c r="D39" s="430"/>
      <c r="E39" s="430"/>
      <c r="F39" s="427"/>
      <c r="G39" s="428" t="s">
        <v>209</v>
      </c>
      <c r="H39" s="375">
        <v>42873</v>
      </c>
    </row>
  </sheetData>
  <sheetProtection password="F773" sheet="1" objects="1" scenarios="1" selectLockedCells="1" selectUnlockedCells="1"/>
  <mergeCells count="14">
    <mergeCell ref="B26:H27"/>
    <mergeCell ref="B28:H28"/>
    <mergeCell ref="B31:B37"/>
    <mergeCell ref="D31:F31"/>
    <mergeCell ref="C1:G1"/>
    <mergeCell ref="B14:H17"/>
    <mergeCell ref="B20:D22"/>
    <mergeCell ref="F20:H20"/>
    <mergeCell ref="F21:H21"/>
    <mergeCell ref="F22:H22"/>
    <mergeCell ref="C5:E5"/>
    <mergeCell ref="C6:E6"/>
    <mergeCell ref="C7:E7"/>
    <mergeCell ref="D3:H3"/>
  </mergeCells>
  <conditionalFormatting sqref="H39">
    <cfRule type="containsText" dxfId="144" priority="3" operator="containsText" text="&quot;&quot;">
      <formula>NOT(ISERROR(SEARCH("""""",H39)))</formula>
    </cfRule>
  </conditionalFormatting>
  <conditionalFormatting sqref="H39">
    <cfRule type="containsText" dxfId="143" priority="2" operator="containsText" text="&quot;&quot;">
      <formula>NOT(ISERROR(SEARCH("""""",H39)))</formula>
    </cfRule>
  </conditionalFormatting>
  <conditionalFormatting sqref="H39">
    <cfRule type="containsText" dxfId="142" priority="1" operator="containsText" text="&quot;&quot;">
      <formula>NOT(ISERROR(SEARCH("""""",H39)))</formula>
    </cfRule>
  </conditionalFormatting>
  <conditionalFormatting sqref="H39 B39:C39 F39">
    <cfRule type="containsText" dxfId="141" priority="6" operator="containsText" text="&quot;&quot;">
      <formula>NOT(ISERROR(SEARCH("""""",B39)))</formula>
    </cfRule>
  </conditionalFormatting>
  <conditionalFormatting sqref="H39">
    <cfRule type="containsText" dxfId="140" priority="5" operator="containsText" text="&quot;&quot;">
      <formula>NOT(ISERROR(SEARCH("""""",H39)))</formula>
    </cfRule>
  </conditionalFormatting>
  <conditionalFormatting sqref="H39">
    <cfRule type="containsText" dxfId="139" priority="4" operator="containsText" text="&quot;&quot;">
      <formula>NOT(ISERROR(SEARCH("""""",H39)))</formula>
    </cfRule>
  </conditionalFormatting>
  <printOptions horizontalCentered="1"/>
  <pageMargins left="0.35433070866141736" right="0.31496062992125984" top="0.28000000000000003" bottom="0.39370078740157483" header="0.19685039370078741" footer="0.31496062992125984"/>
  <pageSetup paperSize="9" scale="64" orientation="portrait" r:id="rId1"/>
  <headerFooter>
    <oddFooter>&amp;R&amp;A</oddFooter>
  </headerFooter>
  <rowBreaks count="1" manualBreakCount="1">
    <brk id="28" min="1" max="7" man="1"/>
  </rowBreaks>
  <drawing r:id="rId2"/>
</worksheet>
</file>

<file path=xl/worksheets/sheet6.xml><?xml version="1.0" encoding="utf-8"?>
<worksheet xmlns="http://schemas.openxmlformats.org/spreadsheetml/2006/main" xmlns:r="http://schemas.openxmlformats.org/officeDocument/2006/relationships">
  <sheetPr codeName="Feuil17"/>
  <dimension ref="A1:L18"/>
  <sheetViews>
    <sheetView topLeftCell="B1" workbookViewId="0"/>
  </sheetViews>
  <sheetFormatPr baseColWidth="10" defaultRowHeight="12.75"/>
  <cols>
    <col min="1" max="1" width="0" style="106" hidden="1" customWidth="1"/>
    <col min="2" max="2" width="19" customWidth="1"/>
    <col min="3" max="3" width="24.140625" customWidth="1"/>
    <col min="4" max="4" width="55.140625" customWidth="1"/>
    <col min="5" max="5" width="14.7109375" style="106" customWidth="1"/>
    <col min="6" max="6" width="16.5703125" style="106" customWidth="1"/>
    <col min="7" max="7" width="22.28515625" style="2" customWidth="1"/>
    <col min="8" max="8" width="21.5703125" bestFit="1" customWidth="1"/>
    <col min="9" max="9" width="10.140625" hidden="1" customWidth="1"/>
    <col min="10" max="10" width="14.140625" hidden="1" customWidth="1"/>
    <col min="11" max="11" width="10.42578125" customWidth="1"/>
    <col min="12" max="12" width="25.28515625" customWidth="1"/>
  </cols>
  <sheetData>
    <row r="1" spans="2:12">
      <c r="B1" s="4" t="s">
        <v>55</v>
      </c>
      <c r="K1" s="1" t="s">
        <v>259</v>
      </c>
      <c r="L1" s="6">
        <v>233109</v>
      </c>
    </row>
    <row r="2" spans="2:12" s="106" customFormat="1">
      <c r="B2" s="4"/>
      <c r="G2" s="2"/>
      <c r="K2" s="1"/>
      <c r="L2" s="6"/>
    </row>
    <row r="3" spans="2:12" s="106" customFormat="1" ht="52.5" customHeight="1">
      <c r="B3" s="945" t="s">
        <v>249</v>
      </c>
      <c r="C3" s="945" t="s">
        <v>253</v>
      </c>
      <c r="D3" s="945" t="s">
        <v>206</v>
      </c>
      <c r="E3" s="945" t="s">
        <v>250</v>
      </c>
      <c r="F3" s="945" t="s">
        <v>256</v>
      </c>
      <c r="G3" s="947" t="s">
        <v>233</v>
      </c>
      <c r="H3" s="948"/>
      <c r="K3" s="1"/>
      <c r="L3" s="6"/>
    </row>
    <row r="4" spans="2:12" s="106" customFormat="1" ht="52.5" customHeight="1">
      <c r="B4" s="946"/>
      <c r="C4" s="946"/>
      <c r="D4" s="946"/>
      <c r="E4" s="955"/>
      <c r="F4" s="946"/>
      <c r="G4" s="136" t="s">
        <v>52</v>
      </c>
      <c r="H4" s="137" t="s">
        <v>35</v>
      </c>
      <c r="K4" s="1"/>
      <c r="L4" s="6"/>
    </row>
    <row r="5" spans="2:12" s="106" customFormat="1" ht="52.5" customHeight="1">
      <c r="B5" s="940" t="s">
        <v>264</v>
      </c>
      <c r="C5" s="107" t="s">
        <v>251</v>
      </c>
      <c r="D5" s="107" t="s">
        <v>21</v>
      </c>
      <c r="E5" s="114" t="s">
        <v>252</v>
      </c>
      <c r="F5" s="949">
        <v>90</v>
      </c>
      <c r="G5" s="951">
        <f>H5*$L$1/1000</f>
        <v>1864.8720000000001</v>
      </c>
      <c r="H5" s="953">
        <v>8</v>
      </c>
      <c r="K5" s="1"/>
      <c r="L5" s="6"/>
    </row>
    <row r="6" spans="2:12" s="106" customFormat="1" ht="52.5" customHeight="1">
      <c r="B6" s="941"/>
      <c r="C6" s="107" t="s">
        <v>265</v>
      </c>
      <c r="D6" s="107" t="s">
        <v>248</v>
      </c>
      <c r="E6" s="114" t="s">
        <v>252</v>
      </c>
      <c r="F6" s="950"/>
      <c r="G6" s="952"/>
      <c r="H6" s="954"/>
      <c r="K6" s="1"/>
      <c r="L6" s="6"/>
    </row>
    <row r="7" spans="2:12" s="106" customFormat="1" ht="52.5" customHeight="1">
      <c r="B7" s="116" t="s">
        <v>24</v>
      </c>
      <c r="C7" s="108" t="s">
        <v>22</v>
      </c>
      <c r="D7" s="108" t="s">
        <v>23</v>
      </c>
      <c r="E7" s="114" t="s">
        <v>252</v>
      </c>
      <c r="F7" s="138">
        <v>7</v>
      </c>
      <c r="G7" s="139">
        <f>H7*$L$1/1000</f>
        <v>6.9932699999999999</v>
      </c>
      <c r="H7" s="140">
        <v>0.03</v>
      </c>
      <c r="K7" s="1"/>
      <c r="L7" s="6"/>
    </row>
    <row r="8" spans="2:12" s="106" customFormat="1" ht="52.5" customHeight="1">
      <c r="B8" s="110" t="s">
        <v>53</v>
      </c>
      <c r="C8" s="107" t="s">
        <v>230</v>
      </c>
      <c r="D8" s="109" t="s">
        <v>260</v>
      </c>
      <c r="E8" s="115" t="s">
        <v>254</v>
      </c>
      <c r="F8" s="141">
        <v>15</v>
      </c>
      <c r="G8" s="139">
        <f>H8*$L$1/1000</f>
        <v>1235.4776999999999</v>
      </c>
      <c r="H8" s="142">
        <v>5.3</v>
      </c>
      <c r="K8" s="1"/>
      <c r="L8" s="6"/>
    </row>
    <row r="9" spans="2:12" s="106" customFormat="1" ht="52.5" customHeight="1">
      <c r="B9" s="940" t="s">
        <v>255</v>
      </c>
      <c r="C9" s="107" t="s">
        <v>58</v>
      </c>
      <c r="D9" s="107" t="s">
        <v>261</v>
      </c>
      <c r="E9" s="115" t="s">
        <v>254</v>
      </c>
      <c r="F9" s="141">
        <v>12</v>
      </c>
      <c r="G9" s="139">
        <f>H9*$L$1/1000</f>
        <v>466.21800000000002</v>
      </c>
      <c r="H9" s="142">
        <v>2</v>
      </c>
      <c r="K9" s="1"/>
      <c r="L9" s="6"/>
    </row>
    <row r="10" spans="2:12" s="106" customFormat="1" ht="52.5" customHeight="1">
      <c r="B10" s="941"/>
      <c r="C10" s="107" t="s">
        <v>57</v>
      </c>
      <c r="D10" s="109" t="s">
        <v>262</v>
      </c>
      <c r="E10" s="115" t="s">
        <v>254</v>
      </c>
      <c r="F10" s="141">
        <v>6</v>
      </c>
      <c r="G10" s="139">
        <f>H10*$L$1/1000</f>
        <v>16.317630000000001</v>
      </c>
      <c r="H10" s="142">
        <v>7.0000000000000007E-2</v>
      </c>
      <c r="K10" s="1"/>
      <c r="L10" s="6"/>
    </row>
    <row r="11" spans="2:12" s="106" customFormat="1" ht="52.5" customHeight="1">
      <c r="B11" s="107" t="s">
        <v>54</v>
      </c>
      <c r="C11" s="107" t="s">
        <v>257</v>
      </c>
      <c r="D11" s="107" t="s">
        <v>258</v>
      </c>
      <c r="E11" s="114" t="s">
        <v>254</v>
      </c>
      <c r="F11" s="141">
        <v>2</v>
      </c>
      <c r="G11" s="143">
        <f>H11*$L$1/1000</f>
        <v>233.10900000000001</v>
      </c>
      <c r="H11" s="142">
        <f>1</f>
        <v>1</v>
      </c>
      <c r="K11" s="1"/>
      <c r="L11" s="6"/>
    </row>
    <row r="12" spans="2:12" s="106" customFormat="1" ht="12.75" customHeight="1">
      <c r="B12" s="4"/>
      <c r="G12" s="2"/>
      <c r="K12" s="1"/>
      <c r="L12" s="6"/>
    </row>
    <row r="13" spans="2:12">
      <c r="B13" s="89"/>
      <c r="C13" s="89"/>
      <c r="D13" s="89"/>
      <c r="E13" s="89"/>
      <c r="F13" s="89"/>
      <c r="G13" s="83"/>
      <c r="H13" s="112"/>
      <c r="I13" s="85"/>
      <c r="J13" s="85"/>
    </row>
    <row r="14" spans="2:12" ht="14.25" hidden="1">
      <c r="B14" s="90" t="s">
        <v>231</v>
      </c>
      <c r="C14" s="90"/>
      <c r="D14" s="90"/>
      <c r="E14" s="90"/>
      <c r="F14" s="90"/>
      <c r="G14" s="86" t="e">
        <f>SUM(#REF!)</f>
        <v>#REF!</v>
      </c>
      <c r="H14" s="113" t="e">
        <f>SUM(#REF!)</f>
        <v>#REF!</v>
      </c>
      <c r="I14" s="87"/>
      <c r="J14" s="82"/>
    </row>
    <row r="15" spans="2:12" ht="14.25" hidden="1">
      <c r="B15" s="88"/>
      <c r="C15" s="88"/>
      <c r="D15" s="88"/>
      <c r="E15" s="88"/>
      <c r="F15" s="88"/>
      <c r="G15" s="86"/>
      <c r="H15" s="113"/>
      <c r="I15" s="87"/>
      <c r="J15" s="87"/>
    </row>
    <row r="16" spans="2:12" ht="14.25" hidden="1">
      <c r="B16" s="942" t="s">
        <v>199</v>
      </c>
      <c r="C16" s="943"/>
      <c r="D16" s="944"/>
      <c r="E16" s="105"/>
      <c r="F16" s="105"/>
      <c r="G16" s="86"/>
      <c r="H16" s="113">
        <v>28.9</v>
      </c>
      <c r="I16" s="87"/>
      <c r="J16" s="87"/>
    </row>
    <row r="17" spans="2:10" hidden="1">
      <c r="B17" s="89"/>
      <c r="C17" s="89"/>
      <c r="D17" s="89"/>
      <c r="E17" s="89"/>
      <c r="F17" s="89"/>
      <c r="G17" s="83"/>
      <c r="H17" s="112"/>
      <c r="I17" s="84"/>
      <c r="J17" s="84"/>
    </row>
    <row r="18" spans="2:10" ht="38.25" customHeight="1">
      <c r="C18" s="89"/>
      <c r="D18" s="89"/>
      <c r="E18" s="89"/>
      <c r="F18" s="144" t="s">
        <v>34</v>
      </c>
      <c r="G18" s="145">
        <f>SUM(G5:G11)</f>
        <v>3822.9875999999995</v>
      </c>
      <c r="H18" s="146">
        <f>SUM(H5:H11)</f>
        <v>16.399999999999999</v>
      </c>
      <c r="I18" s="87"/>
      <c r="J18" s="82"/>
    </row>
  </sheetData>
  <customSheetViews>
    <customSheetView guid="{51C4036A-C789-42ED-A977-8A374FBD369D}" scale="70" topLeftCell="A19">
      <selection activeCell="I63" sqref="I63"/>
      <pageMargins left="0.25" right="0.25" top="0.75" bottom="0.75" header="0.3" footer="0.3"/>
      <pageSetup paperSize="9" orientation="landscape" r:id="rId1"/>
    </customSheetView>
  </customSheetViews>
  <mergeCells count="12">
    <mergeCell ref="B9:B10"/>
    <mergeCell ref="B16:D16"/>
    <mergeCell ref="F3:F4"/>
    <mergeCell ref="G3:H3"/>
    <mergeCell ref="B5:B6"/>
    <mergeCell ref="F5:F6"/>
    <mergeCell ref="G5:G6"/>
    <mergeCell ref="H5:H6"/>
    <mergeCell ref="B3:B4"/>
    <mergeCell ref="C3:C4"/>
    <mergeCell ref="D3:D4"/>
    <mergeCell ref="E3:E4"/>
  </mergeCells>
  <phoneticPr fontId="0" type="noConversion"/>
  <pageMargins left="0.23622047244094491" right="0.23622047244094491" top="0.74803149606299213" bottom="0.74803149606299213" header="0.31496062992125984" footer="0.31496062992125984"/>
  <pageSetup paperSize="9" scale="64" orientation="landscape" r:id="rId2"/>
  <colBreaks count="1" manualBreakCount="1">
    <brk id="10" max="1048575" man="1"/>
  </colBreaks>
</worksheet>
</file>

<file path=xl/worksheets/sheet7.xml><?xml version="1.0" encoding="utf-8"?>
<worksheet xmlns="http://schemas.openxmlformats.org/spreadsheetml/2006/main" xmlns:r="http://schemas.openxmlformats.org/officeDocument/2006/relationships">
  <sheetPr codeName="Feuil18"/>
  <dimension ref="A1:O26"/>
  <sheetViews>
    <sheetView workbookViewId="0"/>
  </sheetViews>
  <sheetFormatPr baseColWidth="10" defaultRowHeight="12.75"/>
  <cols>
    <col min="1" max="1" width="7.140625" customWidth="1"/>
    <col min="2" max="2" width="19.42578125" customWidth="1"/>
    <col min="4" max="4" width="27.140625" customWidth="1"/>
    <col min="5" max="5" width="11.42578125" customWidth="1"/>
    <col min="6" max="10" width="10.7109375" customWidth="1"/>
    <col min="11" max="11" width="12.140625" customWidth="1"/>
    <col min="12" max="15" width="10" customWidth="1"/>
  </cols>
  <sheetData>
    <row r="1" spans="1:15" ht="18.75" customHeight="1">
      <c r="A1" s="81" t="s">
        <v>51</v>
      </c>
      <c r="B1" s="3"/>
      <c r="C1" s="3"/>
      <c r="D1" s="3"/>
      <c r="E1" s="3"/>
      <c r="F1" s="3"/>
      <c r="G1" s="3"/>
      <c r="H1" s="3"/>
      <c r="I1" s="3"/>
      <c r="J1" s="3"/>
      <c r="K1" s="3"/>
      <c r="L1" s="3"/>
      <c r="M1" s="3"/>
      <c r="N1" s="3"/>
      <c r="O1" s="3"/>
    </row>
    <row r="2" spans="1:15">
      <c r="A2" s="95"/>
      <c r="B2" s="95"/>
      <c r="C2" s="95"/>
      <c r="D2" s="95"/>
      <c r="E2" s="95"/>
      <c r="F2" s="95"/>
      <c r="G2" s="95"/>
      <c r="H2" s="95"/>
      <c r="I2" s="95"/>
      <c r="J2" s="95"/>
      <c r="K2" s="95"/>
      <c r="L2" s="95"/>
      <c r="M2" s="95"/>
      <c r="N2" s="95"/>
      <c r="O2" s="95"/>
    </row>
    <row r="3" spans="1:15" ht="47.25" customHeight="1">
      <c r="A3" s="968" t="s">
        <v>36</v>
      </c>
      <c r="B3" s="969"/>
      <c r="C3" s="972" t="s">
        <v>208</v>
      </c>
      <c r="D3" s="974" t="s">
        <v>37</v>
      </c>
      <c r="E3" s="104" t="s">
        <v>38</v>
      </c>
      <c r="F3" s="976" t="s">
        <v>206</v>
      </c>
      <c r="G3" s="976"/>
      <c r="H3" s="976"/>
      <c r="I3" s="976"/>
      <c r="J3" s="976"/>
      <c r="K3" s="966" t="s">
        <v>207</v>
      </c>
      <c r="L3" s="966"/>
      <c r="M3" s="966"/>
      <c r="N3" s="966"/>
      <c r="O3" s="967"/>
    </row>
    <row r="4" spans="1:15" ht="37.5" customHeight="1">
      <c r="A4" s="970"/>
      <c r="B4" s="971"/>
      <c r="C4" s="973"/>
      <c r="D4" s="975"/>
      <c r="E4" s="156">
        <v>2009</v>
      </c>
      <c r="F4" s="157">
        <v>2011</v>
      </c>
      <c r="G4" s="157">
        <v>2012</v>
      </c>
      <c r="H4" s="157">
        <v>2013</v>
      </c>
      <c r="I4" s="157">
        <v>2014</v>
      </c>
      <c r="J4" s="157">
        <v>2015</v>
      </c>
      <c r="K4" s="158">
        <v>2011</v>
      </c>
      <c r="L4" s="158">
        <v>2012</v>
      </c>
      <c r="M4" s="158">
        <v>2013</v>
      </c>
      <c r="N4" s="158">
        <v>2014</v>
      </c>
      <c r="O4" s="159">
        <v>2015</v>
      </c>
    </row>
    <row r="5" spans="1:15" ht="12.75" customHeight="1">
      <c r="A5" s="959" t="s">
        <v>246</v>
      </c>
      <c r="B5" s="963" t="s">
        <v>64</v>
      </c>
      <c r="C5" s="964"/>
      <c r="D5" s="964"/>
      <c r="E5" s="964"/>
      <c r="F5" s="964"/>
      <c r="G5" s="964"/>
      <c r="H5" s="964"/>
      <c r="I5" s="964"/>
      <c r="J5" s="964"/>
      <c r="K5" s="964"/>
      <c r="L5" s="964"/>
      <c r="M5" s="964"/>
      <c r="N5" s="964"/>
      <c r="O5" s="965"/>
    </row>
    <row r="6" spans="1:15" ht="42" customHeight="1">
      <c r="A6" s="960"/>
      <c r="B6" s="74" t="s">
        <v>39</v>
      </c>
      <c r="C6" s="74" t="s">
        <v>40</v>
      </c>
      <c r="D6" s="75" t="s">
        <v>41</v>
      </c>
      <c r="E6" s="76"/>
      <c r="F6" s="91" t="e">
        <f>#REF!</f>
        <v>#REF!</v>
      </c>
      <c r="G6" s="91" t="e">
        <f>#REF!</f>
        <v>#REF!</v>
      </c>
      <c r="H6" s="91" t="e">
        <f>#REF!</f>
        <v>#REF!</v>
      </c>
      <c r="I6" s="91" t="e">
        <f>#REF!</f>
        <v>#REF!</v>
      </c>
      <c r="J6" s="91" t="e">
        <f>#REF!</f>
        <v>#REF!</v>
      </c>
      <c r="K6" s="149" t="e">
        <f>F6</f>
        <v>#REF!</v>
      </c>
      <c r="L6" s="150"/>
      <c r="M6" s="150"/>
      <c r="N6" s="150"/>
      <c r="O6" s="151"/>
    </row>
    <row r="7" spans="1:15" ht="42" customHeight="1">
      <c r="A7" s="960"/>
      <c r="B7" s="74" t="s">
        <v>42</v>
      </c>
      <c r="C7" s="74" t="s">
        <v>43</v>
      </c>
      <c r="D7" s="75" t="s">
        <v>44</v>
      </c>
      <c r="E7" s="77"/>
      <c r="F7" s="92" t="e">
        <f>#REF!</f>
        <v>#REF!</v>
      </c>
      <c r="G7" s="92" t="e">
        <f>#REF!</f>
        <v>#REF!</v>
      </c>
      <c r="H7" s="92" t="e">
        <f>#REF!</f>
        <v>#REF!</v>
      </c>
      <c r="I7" s="92" t="e">
        <f>#REF!</f>
        <v>#REF!</v>
      </c>
      <c r="J7" s="92" t="e">
        <f>#REF!</f>
        <v>#REF!</v>
      </c>
      <c r="K7" s="148" t="e">
        <f>F7</f>
        <v>#REF!</v>
      </c>
      <c r="L7" s="150"/>
      <c r="M7" s="150"/>
      <c r="N7" s="150"/>
      <c r="O7" s="151"/>
    </row>
    <row r="8" spans="1:15" ht="12.75" customHeight="1">
      <c r="A8" s="960"/>
      <c r="B8" s="956" t="s">
        <v>65</v>
      </c>
      <c r="C8" s="957"/>
      <c r="D8" s="957"/>
      <c r="E8" s="957"/>
      <c r="F8" s="957"/>
      <c r="G8" s="957"/>
      <c r="H8" s="957"/>
      <c r="I8" s="957"/>
      <c r="J8" s="957"/>
      <c r="K8" s="957"/>
      <c r="L8" s="957"/>
      <c r="M8" s="957"/>
      <c r="N8" s="957"/>
      <c r="O8" s="958"/>
    </row>
    <row r="9" spans="1:15" ht="41.25" customHeight="1">
      <c r="A9" s="960"/>
      <c r="B9" s="78" t="s">
        <v>45</v>
      </c>
      <c r="C9" s="74" t="s">
        <v>46</v>
      </c>
      <c r="D9" s="75" t="s">
        <v>235</v>
      </c>
      <c r="E9" s="77"/>
      <c r="F9" s="93">
        <v>0.05</v>
      </c>
      <c r="G9" s="94">
        <v>0.3</v>
      </c>
      <c r="H9" s="94">
        <v>0.5</v>
      </c>
      <c r="I9" s="94">
        <v>0.7</v>
      </c>
      <c r="J9" s="94">
        <v>1</v>
      </c>
      <c r="K9" s="152">
        <f>F9</f>
        <v>0.05</v>
      </c>
      <c r="L9" s="153"/>
      <c r="M9" s="153"/>
      <c r="N9" s="153"/>
      <c r="O9" s="154"/>
    </row>
    <row r="10" spans="1:15" ht="12.75" hidden="1" customHeight="1">
      <c r="A10" s="962"/>
      <c r="B10" s="74" t="s">
        <v>47</v>
      </c>
      <c r="C10" s="74" t="s">
        <v>47</v>
      </c>
      <c r="D10" s="75" t="s">
        <v>47</v>
      </c>
      <c r="E10" s="77"/>
      <c r="F10" s="80" t="s">
        <v>47</v>
      </c>
      <c r="G10" s="80" t="s">
        <v>47</v>
      </c>
      <c r="H10" s="80" t="s">
        <v>47</v>
      </c>
      <c r="I10" s="80" t="s">
        <v>47</v>
      </c>
      <c r="J10" s="80" t="s">
        <v>47</v>
      </c>
      <c r="K10" s="79"/>
      <c r="L10" s="79"/>
      <c r="M10" s="79"/>
      <c r="N10" s="79"/>
      <c r="O10" s="96"/>
    </row>
    <row r="11" spans="1:15" ht="12.75" customHeight="1">
      <c r="A11" s="959" t="s">
        <v>247</v>
      </c>
      <c r="B11" s="956" t="s">
        <v>66</v>
      </c>
      <c r="C11" s="957"/>
      <c r="D11" s="957"/>
      <c r="E11" s="957"/>
      <c r="F11" s="957"/>
      <c r="G11" s="957"/>
      <c r="H11" s="957"/>
      <c r="I11" s="957"/>
      <c r="J11" s="957"/>
      <c r="K11" s="957"/>
      <c r="L11" s="957"/>
      <c r="M11" s="957"/>
      <c r="N11" s="957"/>
      <c r="O11" s="958"/>
    </row>
    <row r="12" spans="1:15" ht="42.75" customHeight="1">
      <c r="A12" s="960"/>
      <c r="B12" s="74" t="s">
        <v>48</v>
      </c>
      <c r="C12" s="74" t="s">
        <v>46</v>
      </c>
      <c r="D12" s="75" t="s">
        <v>193</v>
      </c>
      <c r="E12" s="77"/>
      <c r="F12" s="93">
        <v>0.8</v>
      </c>
      <c r="G12" s="93">
        <v>0.8</v>
      </c>
      <c r="H12" s="93">
        <v>0.8</v>
      </c>
      <c r="I12" s="93">
        <v>0.8</v>
      </c>
      <c r="J12" s="93">
        <v>0.8</v>
      </c>
      <c r="K12" s="152">
        <f>F12</f>
        <v>0.8</v>
      </c>
      <c r="L12" s="153"/>
      <c r="M12" s="153"/>
      <c r="N12" s="153"/>
      <c r="O12" s="154"/>
    </row>
    <row r="13" spans="1:15" ht="42.75" customHeight="1">
      <c r="A13" s="960"/>
      <c r="B13" s="74" t="s">
        <v>49</v>
      </c>
      <c r="C13" s="74" t="s">
        <v>200</v>
      </c>
      <c r="D13" s="75" t="s">
        <v>244</v>
      </c>
      <c r="E13" s="77"/>
      <c r="F13" s="92" t="e">
        <f>#REF!</f>
        <v>#REF!</v>
      </c>
      <c r="G13" s="92" t="e">
        <f>#REF!</f>
        <v>#REF!</v>
      </c>
      <c r="H13" s="92" t="e">
        <f>#REF!</f>
        <v>#REF!</v>
      </c>
      <c r="I13" s="92" t="e">
        <f>#REF!</f>
        <v>#REF!</v>
      </c>
      <c r="J13" s="92" t="e">
        <f>#REF!</f>
        <v>#REF!</v>
      </c>
      <c r="K13" s="155" t="e">
        <f>F13</f>
        <v>#REF!</v>
      </c>
      <c r="L13" s="153"/>
      <c r="M13" s="153"/>
      <c r="N13" s="153"/>
      <c r="O13" s="154"/>
    </row>
    <row r="14" spans="1:15" ht="12.75" customHeight="1">
      <c r="A14" s="960"/>
      <c r="B14" s="956" t="s">
        <v>210</v>
      </c>
      <c r="C14" s="957"/>
      <c r="D14" s="957"/>
      <c r="E14" s="957"/>
      <c r="F14" s="957"/>
      <c r="G14" s="957"/>
      <c r="H14" s="957"/>
      <c r="I14" s="957"/>
      <c r="J14" s="957"/>
      <c r="K14" s="957"/>
      <c r="L14" s="957"/>
      <c r="M14" s="957"/>
      <c r="N14" s="957"/>
      <c r="O14" s="958"/>
    </row>
    <row r="15" spans="1:15" ht="39" customHeight="1">
      <c r="A15" s="960"/>
      <c r="B15" s="74" t="s">
        <v>50</v>
      </c>
      <c r="C15" s="74" t="s">
        <v>46</v>
      </c>
      <c r="D15" s="75" t="s">
        <v>194</v>
      </c>
      <c r="E15" s="111" t="s">
        <v>263</v>
      </c>
      <c r="F15" s="94">
        <v>0.01</v>
      </c>
      <c r="G15" s="94">
        <v>0.02</v>
      </c>
      <c r="H15" s="94">
        <v>0.03</v>
      </c>
      <c r="I15" s="94">
        <v>0.05</v>
      </c>
      <c r="J15" s="94">
        <v>7.0000000000000007E-2</v>
      </c>
      <c r="K15" s="147">
        <v>2.4E-2</v>
      </c>
      <c r="L15" s="153"/>
      <c r="M15" s="153"/>
      <c r="N15" s="153"/>
      <c r="O15" s="154"/>
    </row>
    <row r="16" spans="1:15" ht="12.75" hidden="1" customHeight="1">
      <c r="A16" s="961"/>
      <c r="B16" s="97" t="s">
        <v>47</v>
      </c>
      <c r="C16" s="97" t="s">
        <v>47</v>
      </c>
      <c r="D16" s="98"/>
      <c r="E16" s="99"/>
      <c r="F16" s="100" t="s">
        <v>47</v>
      </c>
      <c r="G16" s="100" t="s">
        <v>47</v>
      </c>
      <c r="H16" s="100" t="s">
        <v>47</v>
      </c>
      <c r="I16" s="100" t="s">
        <v>47</v>
      </c>
      <c r="J16" s="100" t="s">
        <v>47</v>
      </c>
      <c r="K16" s="101"/>
      <c r="L16" s="101"/>
      <c r="M16" s="101"/>
      <c r="N16" s="101"/>
      <c r="O16" s="102"/>
    </row>
    <row r="17" spans="1:4">
      <c r="A17" s="103"/>
    </row>
    <row r="25" spans="1:4">
      <c r="D25" s="160"/>
    </row>
    <row r="26" spans="1:4">
      <c r="D26" s="160"/>
    </row>
  </sheetData>
  <customSheetViews>
    <customSheetView guid="{51C4036A-C789-42ED-A977-8A374FBD369D}" topLeftCell="B1">
      <selection activeCell="H21" sqref="H21"/>
      <pageMargins left="0.7" right="0.7" top="0.75" bottom="0.75" header="0.3" footer="0.3"/>
      <pageSetup paperSize="9" orientation="portrait" r:id="rId1"/>
    </customSheetView>
  </customSheetViews>
  <mergeCells count="11">
    <mergeCell ref="K3:O3"/>
    <mergeCell ref="A3:B4"/>
    <mergeCell ref="C3:C4"/>
    <mergeCell ref="D3:D4"/>
    <mergeCell ref="F3:J3"/>
    <mergeCell ref="B14:O14"/>
    <mergeCell ref="B11:O11"/>
    <mergeCell ref="A11:A16"/>
    <mergeCell ref="A5:A10"/>
    <mergeCell ref="B5:O5"/>
    <mergeCell ref="B8:O8"/>
  </mergeCells>
  <phoneticPr fontId="0" type="noConversion"/>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sheetPr codeName="Feuil20"/>
  <dimension ref="A1:F22"/>
  <sheetViews>
    <sheetView workbookViewId="0"/>
  </sheetViews>
  <sheetFormatPr baseColWidth="10" defaultRowHeight="18"/>
  <cols>
    <col min="1" max="1" width="30.85546875" style="118" customWidth="1"/>
    <col min="2" max="2" width="57.7109375" style="118" customWidth="1"/>
    <col min="3" max="3" width="122.28515625" style="118" customWidth="1"/>
    <col min="4" max="4" width="78.28515625" style="118" customWidth="1"/>
    <col min="5" max="5" width="60.28515625" style="118" customWidth="1"/>
    <col min="6" max="6" width="65" style="118" customWidth="1"/>
    <col min="7" max="16384" width="11.42578125" style="118"/>
  </cols>
  <sheetData>
    <row r="1" spans="1:6" s="117" customFormat="1" ht="19.5" customHeight="1">
      <c r="A1" s="117" t="s">
        <v>217</v>
      </c>
      <c r="B1" s="117">
        <v>2011</v>
      </c>
      <c r="C1" s="117">
        <v>2012</v>
      </c>
      <c r="D1" s="117">
        <v>2013</v>
      </c>
      <c r="E1" s="117">
        <v>2014</v>
      </c>
      <c r="F1" s="117">
        <v>2015</v>
      </c>
    </row>
    <row r="2" spans="1:6" ht="368.25" customHeight="1">
      <c r="A2" s="979" t="s">
        <v>195</v>
      </c>
      <c r="B2" s="977" t="s">
        <v>3</v>
      </c>
      <c r="C2" s="977" t="s">
        <v>237</v>
      </c>
      <c r="D2" s="977" t="s">
        <v>238</v>
      </c>
      <c r="E2" s="977" t="s">
        <v>239</v>
      </c>
      <c r="F2" s="977" t="s">
        <v>240</v>
      </c>
    </row>
    <row r="3" spans="1:6" ht="187.5" customHeight="1">
      <c r="A3" s="980"/>
      <c r="B3" s="978"/>
      <c r="C3" s="978"/>
      <c r="D3" s="978"/>
      <c r="E3" s="978"/>
      <c r="F3" s="978"/>
    </row>
    <row r="4" spans="1:6" ht="303.75" customHeight="1">
      <c r="A4" s="119" t="s">
        <v>63</v>
      </c>
      <c r="B4" s="120" t="s">
        <v>29</v>
      </c>
      <c r="C4" s="120" t="s">
        <v>20</v>
      </c>
      <c r="D4" s="120" t="s">
        <v>241</v>
      </c>
      <c r="E4" s="120" t="s">
        <v>241</v>
      </c>
      <c r="F4" s="120" t="s">
        <v>241</v>
      </c>
    </row>
    <row r="5" spans="1:6" ht="285" customHeight="1">
      <c r="A5" s="121" t="s">
        <v>234</v>
      </c>
      <c r="B5" s="122" t="s">
        <v>30</v>
      </c>
      <c r="C5" s="122" t="s">
        <v>4</v>
      </c>
      <c r="D5" s="122" t="s">
        <v>0</v>
      </c>
      <c r="E5" s="122" t="s">
        <v>0</v>
      </c>
      <c r="F5" s="122" t="s">
        <v>1</v>
      </c>
    </row>
    <row r="6" spans="1:6" ht="183" customHeight="1">
      <c r="A6" s="123" t="s">
        <v>196</v>
      </c>
      <c r="B6" s="124" t="s">
        <v>2</v>
      </c>
      <c r="C6" s="124" t="s">
        <v>242</v>
      </c>
      <c r="D6" s="124" t="s">
        <v>243</v>
      </c>
      <c r="E6" s="124" t="s">
        <v>25</v>
      </c>
      <c r="F6" s="124" t="s">
        <v>243</v>
      </c>
    </row>
    <row r="7" spans="1:6" ht="195" customHeight="1">
      <c r="A7" s="123" t="s">
        <v>236</v>
      </c>
      <c r="B7" s="124" t="s">
        <v>26</v>
      </c>
      <c r="C7" s="124" t="s">
        <v>27</v>
      </c>
      <c r="D7" s="124" t="s">
        <v>28</v>
      </c>
      <c r="E7" s="124" t="s">
        <v>10</v>
      </c>
      <c r="F7" s="124" t="s">
        <v>10</v>
      </c>
    </row>
    <row r="8" spans="1:6" ht="211.5" customHeight="1">
      <c r="A8" s="123" t="s">
        <v>60</v>
      </c>
      <c r="B8" s="124" t="s">
        <v>5</v>
      </c>
      <c r="C8" s="124" t="s">
        <v>11</v>
      </c>
      <c r="D8" s="125" t="s">
        <v>12</v>
      </c>
      <c r="E8" s="124" t="s">
        <v>13</v>
      </c>
      <c r="F8" s="124" t="s">
        <v>13</v>
      </c>
    </row>
    <row r="9" spans="1:6" ht="203.25" customHeight="1">
      <c r="A9" s="126" t="s">
        <v>214</v>
      </c>
      <c r="B9" s="126" t="s">
        <v>218</v>
      </c>
      <c r="C9" s="127" t="s">
        <v>6</v>
      </c>
      <c r="D9" s="127" t="s">
        <v>7</v>
      </c>
      <c r="E9" s="127" t="s">
        <v>8</v>
      </c>
      <c r="F9" s="127" t="s">
        <v>215</v>
      </c>
    </row>
    <row r="10" spans="1:6" ht="189.75" customHeight="1">
      <c r="A10" s="126" t="s">
        <v>59</v>
      </c>
      <c r="B10" s="128"/>
      <c r="C10" s="128"/>
      <c r="D10" s="127" t="s">
        <v>219</v>
      </c>
      <c r="E10" s="127" t="s">
        <v>220</v>
      </c>
      <c r="F10" s="127" t="s">
        <v>221</v>
      </c>
    </row>
    <row r="11" spans="1:6" ht="163.5" customHeight="1">
      <c r="A11" s="126" t="s">
        <v>197</v>
      </c>
      <c r="B11" s="129"/>
      <c r="C11" s="130" t="s">
        <v>216</v>
      </c>
      <c r="D11" s="129" t="s">
        <v>229</v>
      </c>
      <c r="E11" s="128" t="s">
        <v>222</v>
      </c>
      <c r="F11" s="129" t="s">
        <v>223</v>
      </c>
    </row>
    <row r="12" spans="1:6" ht="155.25" customHeight="1">
      <c r="A12" s="126" t="s">
        <v>62</v>
      </c>
      <c r="B12" s="130" t="s">
        <v>9</v>
      </c>
      <c r="C12" s="129" t="s">
        <v>15</v>
      </c>
      <c r="D12" s="129" t="s">
        <v>16</v>
      </c>
      <c r="E12" s="129" t="s">
        <v>17</v>
      </c>
      <c r="F12" s="129" t="s">
        <v>18</v>
      </c>
    </row>
    <row r="13" spans="1:6" ht="168" hidden="1" customHeight="1">
      <c r="A13" s="126"/>
      <c r="B13" s="130"/>
      <c r="C13" s="128"/>
      <c r="D13" s="128"/>
      <c r="E13" s="131"/>
      <c r="F13" s="130"/>
    </row>
    <row r="14" spans="1:6" ht="126" customHeight="1">
      <c r="A14" s="119" t="s">
        <v>32</v>
      </c>
      <c r="B14" s="132" t="s">
        <v>211</v>
      </c>
      <c r="C14" s="132"/>
      <c r="D14" s="132" t="s">
        <v>212</v>
      </c>
      <c r="E14" s="132" t="s">
        <v>213</v>
      </c>
      <c r="F14" s="132" t="s">
        <v>213</v>
      </c>
    </row>
    <row r="15" spans="1:6" ht="182.25" customHeight="1">
      <c r="A15" s="133" t="s">
        <v>61</v>
      </c>
      <c r="B15" s="134"/>
      <c r="C15" s="135"/>
      <c r="D15" s="134" t="s">
        <v>31</v>
      </c>
      <c r="E15" s="134" t="s">
        <v>33</v>
      </c>
      <c r="F15" s="134" t="s">
        <v>19</v>
      </c>
    </row>
    <row r="16" spans="1:6">
      <c r="B16" s="117"/>
    </row>
    <row r="17" spans="1:6" ht="35.25" customHeight="1">
      <c r="A17" s="117" t="s">
        <v>224</v>
      </c>
      <c r="B17" s="117"/>
      <c r="C17" s="118">
        <v>7</v>
      </c>
      <c r="D17" s="118">
        <v>10</v>
      </c>
      <c r="E17" s="118">
        <v>11</v>
      </c>
      <c r="F17" s="118">
        <v>11</v>
      </c>
    </row>
    <row r="18" spans="1:6" ht="35.25" customHeight="1">
      <c r="A18" s="117" t="s">
        <v>14</v>
      </c>
      <c r="B18" s="117"/>
      <c r="C18" s="118">
        <v>2</v>
      </c>
      <c r="D18" s="118">
        <v>2</v>
      </c>
      <c r="E18" s="118">
        <v>2</v>
      </c>
      <c r="F18" s="118">
        <v>2</v>
      </c>
    </row>
    <row r="19" spans="1:6" ht="35.25" customHeight="1">
      <c r="A19" s="117" t="s">
        <v>225</v>
      </c>
      <c r="B19" s="117"/>
      <c r="C19" s="118">
        <v>7</v>
      </c>
      <c r="D19" s="118">
        <v>10</v>
      </c>
      <c r="E19" s="118">
        <v>11</v>
      </c>
      <c r="F19" s="118">
        <v>11</v>
      </c>
    </row>
    <row r="20" spans="1:6" ht="35.25" customHeight="1">
      <c r="A20" s="117" t="s">
        <v>226</v>
      </c>
      <c r="B20" s="117"/>
      <c r="C20" s="118">
        <v>1</v>
      </c>
      <c r="D20" s="118">
        <v>1</v>
      </c>
      <c r="E20" s="118">
        <v>1</v>
      </c>
      <c r="F20" s="118">
        <v>1</v>
      </c>
    </row>
    <row r="21" spans="1:6" ht="35.25" customHeight="1">
      <c r="A21" s="117" t="s">
        <v>227</v>
      </c>
      <c r="B21" s="117"/>
      <c r="C21" s="118">
        <v>1</v>
      </c>
      <c r="D21" s="118">
        <v>1</v>
      </c>
      <c r="E21" s="118">
        <v>1</v>
      </c>
      <c r="F21" s="118">
        <v>1</v>
      </c>
    </row>
    <row r="22" spans="1:6" ht="35.25" customHeight="1">
      <c r="A22" s="117" t="s">
        <v>228</v>
      </c>
      <c r="C22" s="118">
        <v>1</v>
      </c>
      <c r="D22" s="118">
        <v>1</v>
      </c>
      <c r="E22" s="118">
        <v>2</v>
      </c>
      <c r="F22" s="118">
        <v>2</v>
      </c>
    </row>
  </sheetData>
  <mergeCells count="6">
    <mergeCell ref="F2:F3"/>
    <mergeCell ref="A2:A3"/>
    <mergeCell ref="B2:B3"/>
    <mergeCell ref="C2:C3"/>
    <mergeCell ref="D2:D3"/>
    <mergeCell ref="E2:E3"/>
  </mergeCells>
  <phoneticPr fontId="0" type="noConversion"/>
  <hyperlinks>
    <hyperlink ref="A10" location="Notice!A1" display="Notice"/>
  </hyperlinks>
  <printOptions horizontalCentered="1" verticalCentered="1"/>
  <pageMargins left="0.70866141732283472" right="0.70866141732283472" top="0.19685039370078741" bottom="0.15748031496062992" header="0" footer="0"/>
  <pageSetup paperSize="8" scale="30" orientation="landscape" r:id="rId1"/>
  <rowBreaks count="1" manualBreakCount="1">
    <brk id="6" max="16383" man="1"/>
  </rowBreaks>
</worksheet>
</file>

<file path=xl/worksheets/sheet9.xml><?xml version="1.0" encoding="utf-8"?>
<worksheet xmlns="http://schemas.openxmlformats.org/spreadsheetml/2006/main" xmlns:r="http://schemas.openxmlformats.org/officeDocument/2006/relationships">
  <sheetPr codeName="Feuil21"/>
  <dimension ref="A1:O73"/>
  <sheetViews>
    <sheetView workbookViewId="0"/>
  </sheetViews>
  <sheetFormatPr baseColWidth="10" defaultRowHeight="12.75"/>
  <cols>
    <col min="1" max="1" width="11.42578125" style="5"/>
    <col min="2" max="2" width="13.5703125" style="5" customWidth="1"/>
    <col min="3" max="3" width="27.140625" style="5" customWidth="1"/>
    <col min="4" max="4" width="12.28515625" style="5" customWidth="1"/>
    <col min="5" max="5" width="11.42578125" style="5"/>
    <col min="6" max="6" width="15.7109375" style="5" customWidth="1"/>
    <col min="7" max="7" width="16" style="5" customWidth="1"/>
    <col min="8" max="8" width="11.42578125" style="5"/>
    <col min="9" max="9" width="17.7109375" style="53" customWidth="1"/>
    <col min="10" max="10" width="3.42578125" style="66" customWidth="1"/>
    <col min="11" max="11" width="13.42578125" style="5" bestFit="1" customWidth="1"/>
    <col min="12" max="16384" width="11.42578125" style="5"/>
  </cols>
  <sheetData>
    <row r="1" spans="1:15" s="21" customFormat="1" ht="42" customHeight="1" thickBot="1">
      <c r="A1" s="39" t="s">
        <v>112</v>
      </c>
      <c r="B1" s="49" t="s">
        <v>67</v>
      </c>
      <c r="C1" s="37" t="s">
        <v>68</v>
      </c>
      <c r="D1" s="37" t="s">
        <v>69</v>
      </c>
      <c r="E1" s="37" t="s">
        <v>38</v>
      </c>
      <c r="F1" s="37" t="s">
        <v>70</v>
      </c>
      <c r="G1" s="37" t="s">
        <v>71</v>
      </c>
      <c r="H1" s="38" t="s">
        <v>72</v>
      </c>
      <c r="I1" s="38" t="s">
        <v>73</v>
      </c>
      <c r="J1" s="7"/>
      <c r="K1" s="61">
        <v>2011</v>
      </c>
      <c r="L1" s="40">
        <v>2012</v>
      </c>
      <c r="M1" s="40">
        <v>2013</v>
      </c>
      <c r="N1" s="45">
        <v>2014</v>
      </c>
      <c r="O1" s="41">
        <v>2015</v>
      </c>
    </row>
    <row r="2" spans="1:15" s="21" customFormat="1" ht="29.25" customHeight="1">
      <c r="A2" s="987" t="s">
        <v>113</v>
      </c>
      <c r="B2" s="981" t="s">
        <v>74</v>
      </c>
      <c r="C2" s="22" t="s">
        <v>75</v>
      </c>
      <c r="D2" s="23">
        <v>194844</v>
      </c>
      <c r="E2" s="22">
        <v>2009</v>
      </c>
      <c r="F2" s="22" t="s">
        <v>198</v>
      </c>
      <c r="G2" s="22" t="s">
        <v>76</v>
      </c>
      <c r="H2" s="8" t="s">
        <v>77</v>
      </c>
      <c r="I2" s="8" t="s">
        <v>78</v>
      </c>
      <c r="J2" s="7"/>
      <c r="K2" s="62" t="e">
        <f>#REF!</f>
        <v>#REF!</v>
      </c>
      <c r="L2" s="24"/>
      <c r="M2" s="24"/>
      <c r="N2" s="46"/>
      <c r="O2" s="25"/>
    </row>
    <row r="3" spans="1:15" s="21" customFormat="1" ht="29.25" customHeight="1">
      <c r="A3" s="987"/>
      <c r="B3" s="981"/>
      <c r="C3" s="43" t="s">
        <v>186</v>
      </c>
      <c r="D3" s="23" t="e">
        <f>#REF!</f>
        <v>#REF!</v>
      </c>
      <c r="E3" s="22">
        <v>2009</v>
      </c>
      <c r="F3" s="22" t="s">
        <v>198</v>
      </c>
      <c r="G3" s="22" t="s">
        <v>76</v>
      </c>
      <c r="H3" s="44" t="s">
        <v>187</v>
      </c>
      <c r="I3" s="44" t="s">
        <v>188</v>
      </c>
      <c r="J3" s="7"/>
      <c r="K3" s="62" t="e">
        <f>#REF!</f>
        <v>#REF!</v>
      </c>
      <c r="L3" s="24"/>
      <c r="M3" s="24"/>
      <c r="N3" s="46"/>
      <c r="O3" s="25"/>
    </row>
    <row r="4" spans="1:15" s="21" customFormat="1" ht="54" customHeight="1">
      <c r="A4" s="987"/>
      <c r="B4" s="981"/>
      <c r="C4" s="10" t="s">
        <v>82</v>
      </c>
      <c r="D4" s="42" t="e">
        <f>#REF!</f>
        <v>#REF!</v>
      </c>
      <c r="E4" s="22">
        <v>2009</v>
      </c>
      <c r="F4" s="10" t="s">
        <v>198</v>
      </c>
      <c r="G4" s="10" t="s">
        <v>83</v>
      </c>
      <c r="H4" s="9" t="s">
        <v>81</v>
      </c>
      <c r="I4" s="60" t="s">
        <v>189</v>
      </c>
      <c r="J4" s="7"/>
      <c r="K4" s="63"/>
      <c r="L4" s="24"/>
      <c r="M4" s="24"/>
      <c r="N4" s="46"/>
      <c r="O4" s="25"/>
    </row>
    <row r="5" spans="1:15" s="21" customFormat="1" ht="38.25">
      <c r="A5" s="987"/>
      <c r="B5" s="981"/>
      <c r="C5" s="10" t="s">
        <v>79</v>
      </c>
      <c r="D5" s="16" t="e">
        <f>#REF!</f>
        <v>#REF!</v>
      </c>
      <c r="E5" s="22">
        <v>2009</v>
      </c>
      <c r="F5" s="10" t="s">
        <v>198</v>
      </c>
      <c r="G5" s="10" t="s">
        <v>80</v>
      </c>
      <c r="H5" s="9" t="s">
        <v>81</v>
      </c>
      <c r="I5" s="60" t="s">
        <v>56</v>
      </c>
      <c r="J5" s="7"/>
      <c r="K5" s="64"/>
      <c r="L5" s="20"/>
      <c r="M5" s="20"/>
      <c r="N5" s="47"/>
      <c r="O5" s="26"/>
    </row>
    <row r="6" spans="1:15" s="21" customFormat="1" ht="38.25">
      <c r="A6" s="987"/>
      <c r="B6" s="981"/>
      <c r="C6" s="50" t="s">
        <v>190</v>
      </c>
      <c r="D6" s="16" t="e">
        <f>#REF!</f>
        <v>#REF!</v>
      </c>
      <c r="E6" s="22">
        <v>2009</v>
      </c>
      <c r="F6" s="10" t="s">
        <v>198</v>
      </c>
      <c r="G6" s="10" t="s">
        <v>80</v>
      </c>
      <c r="H6" s="9" t="s">
        <v>81</v>
      </c>
      <c r="I6" s="9" t="s">
        <v>85</v>
      </c>
      <c r="J6" s="7"/>
      <c r="K6" s="64"/>
      <c r="L6" s="20"/>
      <c r="M6" s="20"/>
      <c r="N6" s="47"/>
      <c r="O6" s="26"/>
    </row>
    <row r="7" spans="1:15" s="21" customFormat="1" ht="38.25">
      <c r="A7" s="987"/>
      <c r="B7" s="982" t="s">
        <v>86</v>
      </c>
      <c r="C7" s="10" t="s">
        <v>87</v>
      </c>
      <c r="D7" s="18"/>
      <c r="E7" s="22">
        <v>2009</v>
      </c>
      <c r="F7" s="10" t="s">
        <v>198</v>
      </c>
      <c r="G7" s="10" t="s">
        <v>88</v>
      </c>
      <c r="H7" s="9" t="s">
        <v>89</v>
      </c>
      <c r="I7" s="9" t="s">
        <v>90</v>
      </c>
      <c r="J7" s="7"/>
      <c r="K7" s="64"/>
      <c r="L7" s="20"/>
      <c r="M7" s="20"/>
      <c r="N7" s="47"/>
      <c r="O7" s="26"/>
    </row>
    <row r="8" spans="1:15" s="21" customFormat="1" ht="38.25">
      <c r="A8" s="987"/>
      <c r="B8" s="983"/>
      <c r="C8" s="10" t="s">
        <v>91</v>
      </c>
      <c r="D8" s="18"/>
      <c r="E8" s="22">
        <v>2009</v>
      </c>
      <c r="F8" s="10" t="s">
        <v>198</v>
      </c>
      <c r="G8" s="10" t="s">
        <v>92</v>
      </c>
      <c r="H8" s="10" t="s">
        <v>89</v>
      </c>
      <c r="I8" s="9" t="s">
        <v>90</v>
      </c>
      <c r="J8" s="7"/>
      <c r="K8" s="64"/>
      <c r="L8" s="20"/>
      <c r="M8" s="20"/>
      <c r="N8" s="47"/>
      <c r="O8" s="26"/>
    </row>
    <row r="9" spans="1:15" s="21" customFormat="1" ht="51">
      <c r="A9" s="987"/>
      <c r="B9" s="983"/>
      <c r="C9" s="10" t="s">
        <v>93</v>
      </c>
      <c r="D9" s="12"/>
      <c r="E9" s="22">
        <v>2009</v>
      </c>
      <c r="F9" s="10" t="s">
        <v>198</v>
      </c>
      <c r="G9" s="10" t="s">
        <v>76</v>
      </c>
      <c r="H9" s="10" t="s">
        <v>94</v>
      </c>
      <c r="I9" s="9" t="s">
        <v>95</v>
      </c>
      <c r="J9" s="7"/>
      <c r="K9" s="64"/>
      <c r="L9" s="20"/>
      <c r="M9" s="20"/>
      <c r="N9" s="47"/>
      <c r="O9" s="26"/>
    </row>
    <row r="10" spans="1:15" s="21" customFormat="1" ht="63.75" customHeight="1">
      <c r="A10" s="987"/>
      <c r="B10" s="984"/>
      <c r="C10" s="10" t="s">
        <v>96</v>
      </c>
      <c r="D10" s="16"/>
      <c r="E10" s="22">
        <v>2009</v>
      </c>
      <c r="F10" s="11" t="s">
        <v>97</v>
      </c>
      <c r="G10" s="27" t="s">
        <v>98</v>
      </c>
      <c r="H10" s="11" t="s">
        <v>77</v>
      </c>
      <c r="I10" s="9" t="s">
        <v>99</v>
      </c>
      <c r="J10" s="7"/>
      <c r="K10" s="64"/>
      <c r="L10" s="20"/>
      <c r="M10" s="20"/>
      <c r="N10" s="47"/>
      <c r="O10" s="26"/>
    </row>
    <row r="11" spans="1:15" s="21" customFormat="1" ht="25.5">
      <c r="A11" s="987"/>
      <c r="B11" s="985" t="s">
        <v>100</v>
      </c>
      <c r="C11" s="10" t="s">
        <v>101</v>
      </c>
      <c r="D11" s="16"/>
      <c r="E11" s="22">
        <v>2009</v>
      </c>
      <c r="F11" s="10" t="s">
        <v>198</v>
      </c>
      <c r="G11" s="10" t="s">
        <v>92</v>
      </c>
      <c r="H11" s="9" t="s">
        <v>77</v>
      </c>
      <c r="I11" s="10" t="s">
        <v>84</v>
      </c>
      <c r="J11" s="7"/>
      <c r="K11" s="64"/>
      <c r="L11" s="20"/>
      <c r="M11" s="20"/>
      <c r="N11" s="47"/>
      <c r="O11" s="26"/>
    </row>
    <row r="12" spans="1:15" s="21" customFormat="1" ht="25.5">
      <c r="A12" s="987"/>
      <c r="B12" s="986"/>
      <c r="C12" s="10" t="s">
        <v>102</v>
      </c>
      <c r="D12" s="28"/>
      <c r="E12" s="22">
        <v>2009</v>
      </c>
      <c r="F12" s="10" t="s">
        <v>198</v>
      </c>
      <c r="G12" s="10" t="s">
        <v>103</v>
      </c>
      <c r="H12" s="9" t="s">
        <v>104</v>
      </c>
      <c r="I12" s="10" t="s">
        <v>84</v>
      </c>
      <c r="J12" s="7"/>
      <c r="K12" s="64"/>
      <c r="L12" s="20"/>
      <c r="M12" s="20"/>
      <c r="N12" s="47"/>
      <c r="O12" s="26"/>
    </row>
    <row r="13" spans="1:15" s="21" customFormat="1" ht="25.5">
      <c r="A13" s="987"/>
      <c r="B13" s="51" t="s">
        <v>105</v>
      </c>
      <c r="C13" s="10" t="s">
        <v>106</v>
      </c>
      <c r="D13" s="12"/>
      <c r="E13" s="22">
        <v>2009</v>
      </c>
      <c r="F13" s="10" t="s">
        <v>198</v>
      </c>
      <c r="G13" s="10" t="s">
        <v>98</v>
      </c>
      <c r="H13" s="9" t="s">
        <v>107</v>
      </c>
      <c r="I13" s="10" t="s">
        <v>108</v>
      </c>
      <c r="J13" s="7"/>
      <c r="K13" s="64"/>
      <c r="L13" s="20"/>
      <c r="M13" s="20"/>
      <c r="N13" s="47"/>
      <c r="O13" s="26"/>
    </row>
    <row r="14" spans="1:15" s="21" customFormat="1" ht="39" thickBot="1">
      <c r="A14" s="987"/>
      <c r="B14" s="52" t="s">
        <v>109</v>
      </c>
      <c r="C14" s="10" t="s">
        <v>110</v>
      </c>
      <c r="D14" s="13"/>
      <c r="E14" s="22">
        <v>2009</v>
      </c>
      <c r="F14" s="10" t="s">
        <v>198</v>
      </c>
      <c r="G14" s="10" t="s">
        <v>111</v>
      </c>
      <c r="H14" s="9" t="s">
        <v>77</v>
      </c>
      <c r="I14" s="10" t="s">
        <v>84</v>
      </c>
      <c r="J14" s="7"/>
      <c r="K14" s="65"/>
      <c r="L14" s="29"/>
      <c r="M14" s="29"/>
      <c r="N14" s="48"/>
      <c r="O14" s="30"/>
    </row>
    <row r="15" spans="1:15" ht="38.25">
      <c r="A15" s="995" t="s">
        <v>114</v>
      </c>
      <c r="B15" s="31" t="s">
        <v>115</v>
      </c>
      <c r="C15" s="31" t="s">
        <v>116</v>
      </c>
      <c r="D15" s="14"/>
      <c r="E15" s="31">
        <v>2009</v>
      </c>
      <c r="F15" s="10" t="s">
        <v>198</v>
      </c>
      <c r="G15" s="31" t="s">
        <v>76</v>
      </c>
      <c r="H15" s="69" t="s">
        <v>117</v>
      </c>
      <c r="I15" s="10"/>
      <c r="J15" s="7"/>
      <c r="K15" s="64"/>
      <c r="L15" s="20"/>
      <c r="M15" s="20"/>
      <c r="N15" s="7"/>
    </row>
    <row r="16" spans="1:15" ht="51">
      <c r="A16" s="995"/>
      <c r="B16" s="12" t="s">
        <v>115</v>
      </c>
      <c r="C16" s="12" t="s">
        <v>118</v>
      </c>
      <c r="D16" s="15"/>
      <c r="E16" s="31">
        <v>2009</v>
      </c>
      <c r="F16" s="10" t="s">
        <v>198</v>
      </c>
      <c r="G16" s="12" t="str">
        <f>G15</f>
        <v>tous les ans</v>
      </c>
      <c r="H16" s="70" t="s">
        <v>119</v>
      </c>
      <c r="I16" s="10"/>
      <c r="J16" s="7" t="s">
        <v>120</v>
      </c>
      <c r="K16" s="64"/>
      <c r="L16" s="20"/>
      <c r="M16" s="20"/>
      <c r="N16" s="7"/>
    </row>
    <row r="17" spans="1:14" ht="51">
      <c r="A17" s="995"/>
      <c r="B17" s="12" t="s">
        <v>115</v>
      </c>
      <c r="C17" s="12" t="s">
        <v>121</v>
      </c>
      <c r="D17" s="16"/>
      <c r="E17" s="31">
        <v>2009</v>
      </c>
      <c r="F17" s="10" t="s">
        <v>198</v>
      </c>
      <c r="G17" s="12" t="s">
        <v>103</v>
      </c>
      <c r="H17" s="70" t="s">
        <v>122</v>
      </c>
      <c r="I17" s="10"/>
      <c r="J17" s="7"/>
      <c r="K17" s="64"/>
      <c r="L17" s="20"/>
      <c r="M17" s="20"/>
      <c r="N17" s="7"/>
    </row>
    <row r="18" spans="1:14" ht="38.25">
      <c r="A18" s="995"/>
      <c r="B18" s="12" t="s">
        <v>115</v>
      </c>
      <c r="C18" s="11" t="s">
        <v>191</v>
      </c>
      <c r="D18" s="15"/>
      <c r="E18" s="31">
        <v>2009</v>
      </c>
      <c r="F18" s="10" t="s">
        <v>198</v>
      </c>
      <c r="G18" s="12" t="s">
        <v>103</v>
      </c>
      <c r="H18" s="32" t="s">
        <v>123</v>
      </c>
      <c r="I18" s="10"/>
      <c r="J18" s="7" t="s">
        <v>124</v>
      </c>
      <c r="K18" s="64"/>
      <c r="L18" s="20"/>
      <c r="M18" s="20"/>
      <c r="N18" s="7"/>
    </row>
    <row r="19" spans="1:14" ht="51">
      <c r="A19" s="995"/>
      <c r="B19" s="33" t="s">
        <v>125</v>
      </c>
      <c r="C19" s="12" t="s">
        <v>126</v>
      </c>
      <c r="D19" s="16"/>
      <c r="E19" s="31">
        <v>2009</v>
      </c>
      <c r="F19" s="10" t="s">
        <v>198</v>
      </c>
      <c r="G19" s="12" t="s">
        <v>76</v>
      </c>
      <c r="H19" s="70" t="s">
        <v>127</v>
      </c>
      <c r="I19" s="10"/>
      <c r="J19" s="7" t="s">
        <v>128</v>
      </c>
      <c r="K19" s="64"/>
      <c r="L19" s="20"/>
      <c r="M19" s="20"/>
      <c r="N19" s="7"/>
    </row>
    <row r="20" spans="1:14" ht="51">
      <c r="A20" s="995"/>
      <c r="B20" s="33" t="s">
        <v>125</v>
      </c>
      <c r="C20" s="12" t="s">
        <v>129</v>
      </c>
      <c r="D20" s="17"/>
      <c r="E20" s="31">
        <v>2009</v>
      </c>
      <c r="F20" s="10" t="s">
        <v>198</v>
      </c>
      <c r="G20" s="12" t="s">
        <v>76</v>
      </c>
      <c r="H20" s="70" t="s">
        <v>130</v>
      </c>
      <c r="I20" s="10"/>
      <c r="J20" s="7"/>
      <c r="K20" s="64"/>
      <c r="L20" s="20"/>
      <c r="M20" s="20"/>
      <c r="N20" s="7"/>
    </row>
    <row r="21" spans="1:14" ht="51">
      <c r="A21" s="995"/>
      <c r="B21" s="33" t="s">
        <v>125</v>
      </c>
      <c r="C21" s="12" t="s">
        <v>131</v>
      </c>
      <c r="D21" s="12"/>
      <c r="E21" s="31">
        <v>2009</v>
      </c>
      <c r="F21" s="10" t="s">
        <v>198</v>
      </c>
      <c r="G21" s="12" t="s">
        <v>76</v>
      </c>
      <c r="H21" s="70" t="s">
        <v>127</v>
      </c>
      <c r="I21" s="10"/>
      <c r="J21" s="7" t="s">
        <v>128</v>
      </c>
      <c r="K21" s="64"/>
      <c r="L21" s="20"/>
      <c r="M21" s="20"/>
      <c r="N21" s="7"/>
    </row>
    <row r="22" spans="1:14" ht="25.5">
      <c r="A22" s="995"/>
      <c r="B22" s="993" t="s">
        <v>132</v>
      </c>
      <c r="C22" s="12" t="s">
        <v>133</v>
      </c>
      <c r="D22" s="12"/>
      <c r="E22" s="31">
        <v>2009</v>
      </c>
      <c r="F22" s="10" t="s">
        <v>198</v>
      </c>
      <c r="G22" s="12" t="str">
        <f>G21</f>
        <v>tous les ans</v>
      </c>
      <c r="H22" s="70" t="s">
        <v>232</v>
      </c>
      <c r="I22" s="10"/>
      <c r="J22" s="7" t="s">
        <v>134</v>
      </c>
      <c r="K22" s="64"/>
      <c r="L22" s="20"/>
      <c r="M22" s="20"/>
      <c r="N22" s="7"/>
    </row>
    <row r="23" spans="1:14" ht="25.5">
      <c r="A23" s="995"/>
      <c r="B23" s="993"/>
      <c r="C23" s="12" t="s">
        <v>135</v>
      </c>
      <c r="D23" s="12"/>
      <c r="E23" s="31">
        <v>2009</v>
      </c>
      <c r="F23" s="10" t="s">
        <v>198</v>
      </c>
      <c r="G23" s="12" t="str">
        <f>G22</f>
        <v>tous les ans</v>
      </c>
      <c r="H23" s="70" t="s">
        <v>232</v>
      </c>
      <c r="I23" s="10"/>
      <c r="J23" s="7" t="s">
        <v>134</v>
      </c>
      <c r="K23" s="64"/>
      <c r="L23" s="20"/>
      <c r="M23" s="20"/>
      <c r="N23" s="7"/>
    </row>
    <row r="24" spans="1:14">
      <c r="A24" s="995"/>
      <c r="B24" s="993"/>
      <c r="C24" s="34" t="s">
        <v>136</v>
      </c>
      <c r="D24" s="11"/>
      <c r="E24" s="31">
        <v>2009</v>
      </c>
      <c r="F24" s="10" t="s">
        <v>198</v>
      </c>
      <c r="G24" s="12" t="s">
        <v>92</v>
      </c>
      <c r="H24" s="70" t="s">
        <v>232</v>
      </c>
      <c r="I24" s="10"/>
      <c r="J24" s="7" t="s">
        <v>137</v>
      </c>
      <c r="K24" s="64"/>
      <c r="L24" s="20"/>
      <c r="M24" s="20"/>
      <c r="N24" s="7"/>
    </row>
    <row r="25" spans="1:14" ht="38.25">
      <c r="A25" s="995"/>
      <c r="B25" s="993"/>
      <c r="C25" s="12" t="s">
        <v>138</v>
      </c>
      <c r="D25" s="12"/>
      <c r="E25" s="31">
        <v>2009</v>
      </c>
      <c r="F25" s="10" t="s">
        <v>198</v>
      </c>
      <c r="G25" s="12" t="s">
        <v>92</v>
      </c>
      <c r="H25" s="70" t="s">
        <v>232</v>
      </c>
      <c r="I25" s="10"/>
      <c r="J25" s="7" t="s">
        <v>137</v>
      </c>
      <c r="K25" s="64"/>
      <c r="L25" s="20"/>
      <c r="M25" s="20"/>
      <c r="N25" s="7"/>
    </row>
    <row r="26" spans="1:14" ht="89.25">
      <c r="A26" s="995"/>
      <c r="B26" s="991" t="s">
        <v>125</v>
      </c>
      <c r="C26" s="12" t="s">
        <v>139</v>
      </c>
      <c r="D26" s="12"/>
      <c r="E26" s="31">
        <v>2009</v>
      </c>
      <c r="F26" s="10" t="s">
        <v>198</v>
      </c>
      <c r="G26" s="12" t="s">
        <v>103</v>
      </c>
      <c r="H26" s="70" t="s">
        <v>140</v>
      </c>
      <c r="I26" s="10"/>
      <c r="J26" s="7" t="s">
        <v>141</v>
      </c>
      <c r="K26" s="64"/>
      <c r="L26" s="20"/>
      <c r="M26" s="20"/>
      <c r="N26" s="7"/>
    </row>
    <row r="27" spans="1:14" ht="25.5">
      <c r="A27" s="995"/>
      <c r="B27" s="994"/>
      <c r="C27" s="12" t="s">
        <v>142</v>
      </c>
      <c r="D27" s="12"/>
      <c r="E27" s="31">
        <v>2009</v>
      </c>
      <c r="F27" s="10" t="s">
        <v>198</v>
      </c>
      <c r="G27" s="12" t="s">
        <v>92</v>
      </c>
      <c r="H27" s="70" t="s">
        <v>143</v>
      </c>
      <c r="I27" s="10"/>
      <c r="J27" s="7"/>
      <c r="K27" s="64"/>
      <c r="L27" s="20"/>
      <c r="M27" s="20"/>
      <c r="N27" s="7"/>
    </row>
    <row r="28" spans="1:14" ht="25.5">
      <c r="A28" s="995"/>
      <c r="B28" s="992"/>
      <c r="C28" s="12" t="s">
        <v>144</v>
      </c>
      <c r="D28" s="12"/>
      <c r="E28" s="31">
        <v>2009</v>
      </c>
      <c r="F28" s="10" t="s">
        <v>198</v>
      </c>
      <c r="G28" s="12" t="s">
        <v>103</v>
      </c>
      <c r="H28" s="70" t="s">
        <v>145</v>
      </c>
      <c r="I28" s="10"/>
      <c r="J28" s="7"/>
      <c r="K28" s="64"/>
      <c r="L28" s="20"/>
      <c r="M28" s="20"/>
      <c r="N28" s="7"/>
    </row>
    <row r="29" spans="1:14" ht="25.5">
      <c r="A29" s="995"/>
      <c r="B29" s="991" t="s">
        <v>146</v>
      </c>
      <c r="C29" s="12" t="s">
        <v>147</v>
      </c>
      <c r="D29" s="12"/>
      <c r="E29" s="31">
        <v>2009</v>
      </c>
      <c r="F29" s="10" t="s">
        <v>198</v>
      </c>
      <c r="G29" s="12" t="s">
        <v>103</v>
      </c>
      <c r="H29" s="70" t="s">
        <v>232</v>
      </c>
      <c r="I29" s="10"/>
      <c r="J29" s="7"/>
      <c r="K29" s="64"/>
      <c r="L29" s="20"/>
      <c r="M29" s="20"/>
      <c r="N29" s="7"/>
    </row>
    <row r="30" spans="1:14" ht="25.5">
      <c r="A30" s="995"/>
      <c r="B30" s="994"/>
      <c r="C30" s="12" t="s">
        <v>148</v>
      </c>
      <c r="D30" s="12"/>
      <c r="E30" s="31">
        <v>2009</v>
      </c>
      <c r="F30" s="10" t="s">
        <v>198</v>
      </c>
      <c r="G30" s="12" t="s">
        <v>92</v>
      </c>
      <c r="H30" s="70" t="s">
        <v>149</v>
      </c>
      <c r="I30" s="10"/>
      <c r="J30" s="7"/>
      <c r="K30" s="64"/>
      <c r="L30" s="20"/>
      <c r="M30" s="20"/>
      <c r="N30" s="7"/>
    </row>
    <row r="31" spans="1:14" ht="25.5">
      <c r="A31" s="995"/>
      <c r="B31" s="994"/>
      <c r="C31" s="12" t="s">
        <v>150</v>
      </c>
      <c r="D31" s="17"/>
      <c r="E31" s="31">
        <v>2009</v>
      </c>
      <c r="F31" s="10" t="s">
        <v>198</v>
      </c>
      <c r="G31" s="12" t="s">
        <v>80</v>
      </c>
      <c r="H31" s="70"/>
      <c r="I31" s="10"/>
      <c r="J31" s="7"/>
      <c r="K31" s="64"/>
      <c r="L31" s="20"/>
      <c r="M31" s="20"/>
      <c r="N31" s="7"/>
    </row>
    <row r="32" spans="1:14" ht="25.5">
      <c r="A32" s="995"/>
      <c r="B32" s="992"/>
      <c r="C32" s="33" t="s">
        <v>151</v>
      </c>
      <c r="D32" s="15"/>
      <c r="E32" s="31">
        <v>2009</v>
      </c>
      <c r="F32" s="10" t="s">
        <v>198</v>
      </c>
      <c r="G32" s="12" t="s">
        <v>80</v>
      </c>
      <c r="H32" s="70" t="s">
        <v>149</v>
      </c>
      <c r="I32" s="10"/>
      <c r="J32" s="7"/>
      <c r="K32" s="64"/>
      <c r="L32" s="20"/>
      <c r="M32" s="20"/>
      <c r="N32" s="7"/>
    </row>
    <row r="33" spans="1:14" ht="76.5">
      <c r="A33" s="995"/>
      <c r="B33" s="35" t="s">
        <v>152</v>
      </c>
      <c r="C33" s="12" t="s">
        <v>153</v>
      </c>
      <c r="D33" s="18"/>
      <c r="E33" s="31">
        <v>2009</v>
      </c>
      <c r="F33" s="10" t="s">
        <v>198</v>
      </c>
      <c r="G33" s="12"/>
      <c r="H33" s="70" t="s">
        <v>154</v>
      </c>
      <c r="I33" s="10"/>
      <c r="J33" s="7" t="s">
        <v>155</v>
      </c>
      <c r="K33" s="64"/>
      <c r="L33" s="20"/>
      <c r="M33" s="20"/>
      <c r="N33" s="7"/>
    </row>
    <row r="34" spans="1:14" ht="51">
      <c r="A34" s="995"/>
      <c r="B34" s="991" t="s">
        <v>125</v>
      </c>
      <c r="C34" s="12" t="s">
        <v>156</v>
      </c>
      <c r="D34" s="12"/>
      <c r="E34" s="31">
        <v>2009</v>
      </c>
      <c r="F34" s="10" t="s">
        <v>198</v>
      </c>
      <c r="G34" s="12" t="s">
        <v>103</v>
      </c>
      <c r="H34" s="70" t="s">
        <v>157</v>
      </c>
      <c r="I34" s="10"/>
      <c r="J34" s="7"/>
      <c r="K34" s="64"/>
      <c r="L34" s="20"/>
      <c r="M34" s="20"/>
      <c r="N34" s="7"/>
    </row>
    <row r="35" spans="1:14" ht="24" thickBot="1">
      <c r="A35" s="995"/>
      <c r="B35" s="992"/>
      <c r="C35" s="19" t="s">
        <v>158</v>
      </c>
      <c r="D35" s="19"/>
      <c r="E35" s="31">
        <v>2009</v>
      </c>
      <c r="F35" s="10" t="s">
        <v>198</v>
      </c>
      <c r="G35" s="19" t="s">
        <v>103</v>
      </c>
      <c r="H35" s="71" t="s">
        <v>159</v>
      </c>
      <c r="I35" s="10"/>
      <c r="J35" s="7"/>
      <c r="K35" s="64"/>
      <c r="L35" s="20"/>
      <c r="M35" s="20"/>
      <c r="N35" s="7"/>
    </row>
    <row r="36" spans="1:14" ht="25.5">
      <c r="A36" s="995"/>
      <c r="B36" s="991" t="s">
        <v>115</v>
      </c>
      <c r="C36" s="12" t="s">
        <v>160</v>
      </c>
      <c r="D36" s="12"/>
      <c r="E36" s="31">
        <v>2009</v>
      </c>
      <c r="F36" s="10" t="s">
        <v>198</v>
      </c>
      <c r="G36" s="12" t="s">
        <v>161</v>
      </c>
      <c r="H36" s="70" t="s">
        <v>162</v>
      </c>
      <c r="I36" s="10"/>
      <c r="J36" s="7"/>
      <c r="K36" s="64"/>
      <c r="L36" s="20"/>
      <c r="M36" s="20"/>
      <c r="N36" s="7"/>
    </row>
    <row r="37" spans="1:14" ht="25.5">
      <c r="A37" s="995"/>
      <c r="B37" s="992"/>
      <c r="C37" s="12" t="s">
        <v>163</v>
      </c>
      <c r="D37" s="12"/>
      <c r="E37" s="31">
        <v>2009</v>
      </c>
      <c r="F37" s="10" t="s">
        <v>198</v>
      </c>
      <c r="G37" s="12" t="s">
        <v>161</v>
      </c>
      <c r="H37" s="70" t="s">
        <v>164</v>
      </c>
      <c r="I37" s="10"/>
      <c r="J37" s="7"/>
      <c r="K37" s="64"/>
      <c r="L37" s="20"/>
      <c r="M37" s="20"/>
      <c r="N37" s="7"/>
    </row>
    <row r="38" spans="1:14" ht="51">
      <c r="A38" s="995"/>
      <c r="B38" s="33" t="s">
        <v>125</v>
      </c>
      <c r="C38" s="12" t="s">
        <v>165</v>
      </c>
      <c r="D38" s="12"/>
      <c r="E38" s="31">
        <v>2009</v>
      </c>
      <c r="F38" s="10" t="s">
        <v>198</v>
      </c>
      <c r="G38" s="12" t="s">
        <v>161</v>
      </c>
      <c r="H38" s="70" t="s">
        <v>166</v>
      </c>
      <c r="I38" s="10"/>
      <c r="J38" s="7"/>
      <c r="K38" s="64"/>
      <c r="L38" s="20"/>
      <c r="M38" s="20"/>
      <c r="N38" s="7"/>
    </row>
    <row r="39" spans="1:14" ht="38.25">
      <c r="A39" s="995"/>
      <c r="B39" s="990" t="s">
        <v>125</v>
      </c>
      <c r="C39" s="12" t="s">
        <v>167</v>
      </c>
      <c r="D39" s="12"/>
      <c r="E39" s="31">
        <v>2009</v>
      </c>
      <c r="F39" s="10" t="s">
        <v>198</v>
      </c>
      <c r="G39" s="12" t="s">
        <v>161</v>
      </c>
      <c r="H39" s="70" t="s">
        <v>168</v>
      </c>
      <c r="I39" s="10"/>
      <c r="J39" s="7"/>
      <c r="K39" s="64"/>
      <c r="L39" s="20"/>
      <c r="M39" s="20"/>
      <c r="N39" s="7"/>
    </row>
    <row r="40" spans="1:14" ht="25.5">
      <c r="A40" s="995"/>
      <c r="B40" s="990"/>
      <c r="C40" s="12" t="s">
        <v>169</v>
      </c>
      <c r="D40" s="12"/>
      <c r="E40" s="31">
        <v>2009</v>
      </c>
      <c r="F40" s="10" t="s">
        <v>198</v>
      </c>
      <c r="G40" s="12" t="s">
        <v>161</v>
      </c>
      <c r="H40" s="70" t="s">
        <v>168</v>
      </c>
      <c r="I40" s="10"/>
      <c r="J40" s="7"/>
      <c r="K40" s="64"/>
      <c r="L40" s="20"/>
      <c r="M40" s="20"/>
      <c r="N40" s="7"/>
    </row>
    <row r="41" spans="1:14" ht="63.75">
      <c r="A41" s="995"/>
      <c r="B41" s="991" t="s">
        <v>170</v>
      </c>
      <c r="C41" s="12" t="s">
        <v>171</v>
      </c>
      <c r="D41" s="12"/>
      <c r="E41" s="31">
        <v>2009</v>
      </c>
      <c r="F41" s="10" t="s">
        <v>198</v>
      </c>
      <c r="G41" s="12" t="s">
        <v>103</v>
      </c>
      <c r="H41" s="70" t="s">
        <v>172</v>
      </c>
      <c r="I41" s="10"/>
      <c r="J41" s="7"/>
      <c r="K41" s="64"/>
      <c r="L41" s="20"/>
      <c r="M41" s="20"/>
      <c r="N41" s="7"/>
    </row>
    <row r="42" spans="1:14" ht="51">
      <c r="A42" s="995"/>
      <c r="B42" s="992"/>
      <c r="C42" s="12" t="s">
        <v>173</v>
      </c>
      <c r="D42" s="12"/>
      <c r="E42" s="31">
        <v>2009</v>
      </c>
      <c r="F42" s="10" t="s">
        <v>198</v>
      </c>
      <c r="G42" s="12" t="s">
        <v>80</v>
      </c>
      <c r="H42" s="70" t="s">
        <v>174</v>
      </c>
      <c r="I42" s="10"/>
      <c r="J42" s="7"/>
      <c r="K42" s="64"/>
      <c r="L42" s="20"/>
      <c r="M42" s="20"/>
      <c r="N42" s="7"/>
    </row>
    <row r="43" spans="1:14" ht="51">
      <c r="A43" s="995"/>
      <c r="B43" s="33" t="s">
        <v>125</v>
      </c>
      <c r="C43" s="33" t="s">
        <v>175</v>
      </c>
      <c r="D43" s="12"/>
      <c r="E43" s="31">
        <v>2009</v>
      </c>
      <c r="F43" s="10" t="s">
        <v>198</v>
      </c>
      <c r="G43" s="12" t="s">
        <v>103</v>
      </c>
      <c r="H43" s="70" t="s">
        <v>172</v>
      </c>
      <c r="I43" s="10"/>
      <c r="J43" s="7"/>
      <c r="K43" s="64"/>
      <c r="L43" s="20"/>
      <c r="M43" s="20"/>
      <c r="N43" s="7"/>
    </row>
    <row r="44" spans="1:14" ht="51">
      <c r="A44" s="995"/>
      <c r="B44" s="33" t="s">
        <v>125</v>
      </c>
      <c r="C44" s="33" t="s">
        <v>176</v>
      </c>
      <c r="D44" s="12"/>
      <c r="E44" s="31">
        <v>2009</v>
      </c>
      <c r="F44" s="10" t="s">
        <v>198</v>
      </c>
      <c r="G44" s="12" t="s">
        <v>177</v>
      </c>
      <c r="H44" s="70" t="s">
        <v>178</v>
      </c>
      <c r="I44" s="10"/>
      <c r="J44" s="7"/>
      <c r="K44" s="64"/>
      <c r="L44" s="20"/>
      <c r="M44" s="20"/>
      <c r="N44" s="7"/>
    </row>
    <row r="45" spans="1:14" ht="25.5">
      <c r="A45" s="995"/>
      <c r="B45" s="990" t="s">
        <v>125</v>
      </c>
      <c r="C45" s="36" t="s">
        <v>179</v>
      </c>
      <c r="D45" s="12"/>
      <c r="E45" s="31">
        <v>2009</v>
      </c>
      <c r="F45" s="10" t="s">
        <v>198</v>
      </c>
      <c r="G45" s="10" t="s">
        <v>80</v>
      </c>
      <c r="H45" s="9" t="s">
        <v>180</v>
      </c>
      <c r="I45" s="10"/>
      <c r="J45" s="7"/>
      <c r="K45" s="64"/>
      <c r="L45" s="20"/>
      <c r="M45" s="20"/>
      <c r="N45" s="7"/>
    </row>
    <row r="46" spans="1:14" ht="25.5">
      <c r="A46" s="995"/>
      <c r="B46" s="990"/>
      <c r="C46" s="36" t="s">
        <v>181</v>
      </c>
      <c r="D46" s="12"/>
      <c r="E46" s="31">
        <v>2009</v>
      </c>
      <c r="F46" s="10" t="s">
        <v>198</v>
      </c>
      <c r="G46" s="10" t="s">
        <v>80</v>
      </c>
      <c r="H46" s="9" t="s">
        <v>180</v>
      </c>
      <c r="I46" s="10"/>
      <c r="J46" s="7"/>
      <c r="K46" s="64"/>
      <c r="L46" s="20"/>
      <c r="M46" s="20"/>
      <c r="N46" s="7"/>
    </row>
    <row r="47" spans="1:14" ht="25.5">
      <c r="A47" s="996"/>
      <c r="B47" s="991"/>
      <c r="C47" s="73" t="s">
        <v>182</v>
      </c>
      <c r="D47" s="55"/>
      <c r="E47" s="54">
        <v>2009</v>
      </c>
      <c r="F47" s="56" t="s">
        <v>198</v>
      </c>
      <c r="G47" s="56"/>
      <c r="H47" s="72" t="s">
        <v>183</v>
      </c>
      <c r="I47" s="10"/>
      <c r="J47" s="7"/>
      <c r="K47" s="64"/>
      <c r="L47" s="20"/>
      <c r="M47" s="20"/>
      <c r="N47" s="7"/>
    </row>
    <row r="48" spans="1:14" ht="25.5">
      <c r="A48" s="988" t="s">
        <v>184</v>
      </c>
      <c r="B48" s="989"/>
      <c r="C48" s="57" t="str">
        <f>'Indicateurs programme'!B6</f>
        <v>Moyens humains alloués au programme</v>
      </c>
      <c r="D48" s="58"/>
      <c r="E48" s="12">
        <v>2011</v>
      </c>
      <c r="F48" s="10" t="s">
        <v>198</v>
      </c>
      <c r="G48" s="59" t="s">
        <v>103</v>
      </c>
      <c r="H48" s="58"/>
      <c r="I48" s="67" t="s">
        <v>192</v>
      </c>
    </row>
    <row r="49" spans="1:9" ht="25.5">
      <c r="A49" s="988"/>
      <c r="B49" s="989"/>
      <c r="C49" s="57" t="str">
        <f>'Indicateurs programme'!B7</f>
        <v>Moyens financiers alloués au programme</v>
      </c>
      <c r="D49" s="58"/>
      <c r="E49" s="12">
        <v>2011</v>
      </c>
      <c r="F49" s="56" t="s">
        <v>198</v>
      </c>
      <c r="G49" s="59" t="s">
        <v>103</v>
      </c>
      <c r="H49" s="58"/>
      <c r="I49" s="67" t="s">
        <v>192</v>
      </c>
    </row>
    <row r="50" spans="1:9" ht="25.5">
      <c r="A50" s="988"/>
      <c r="B50" s="989"/>
      <c r="C50" s="57" t="str">
        <f>'Indicateurs programme'!B9</f>
        <v>% d’objectifs atteints des actions du PLP</v>
      </c>
      <c r="D50" s="58"/>
      <c r="E50" s="12">
        <v>2011</v>
      </c>
      <c r="F50" s="10" t="s">
        <v>198</v>
      </c>
      <c r="G50" s="59" t="s">
        <v>103</v>
      </c>
      <c r="H50" s="58"/>
      <c r="I50" s="67" t="s">
        <v>192</v>
      </c>
    </row>
    <row r="51" spans="1:9" ht="25.5">
      <c r="A51" s="988"/>
      <c r="B51" s="989"/>
      <c r="C51" s="57" t="str">
        <f>'Indicateurs programme'!B12</f>
        <v>% de membre présent au comité de suivi</v>
      </c>
      <c r="D51" s="58"/>
      <c r="E51" s="12">
        <v>2011</v>
      </c>
      <c r="F51" s="56" t="s">
        <v>198</v>
      </c>
      <c r="G51" s="59" t="s">
        <v>103</v>
      </c>
      <c r="H51" s="58"/>
      <c r="I51" s="67" t="s">
        <v>192</v>
      </c>
    </row>
    <row r="52" spans="1:9">
      <c r="A52" s="988"/>
      <c r="B52" s="989"/>
      <c r="C52" s="57" t="str">
        <f>'Indicateurs programme'!B13</f>
        <v>Nombre de partenariats</v>
      </c>
      <c r="D52" s="58"/>
      <c r="E52" s="12">
        <v>2011</v>
      </c>
      <c r="F52" s="10" t="s">
        <v>198</v>
      </c>
      <c r="G52" s="59" t="s">
        <v>103</v>
      </c>
      <c r="H52" s="58"/>
      <c r="I52" s="67"/>
    </row>
    <row r="53" spans="1:9">
      <c r="A53" s="988"/>
      <c r="B53" s="989"/>
      <c r="C53" s="57" t="str">
        <f>'Indicateurs programme'!B15</f>
        <v>Baisse de la production d’OMA</v>
      </c>
      <c r="D53" s="58"/>
      <c r="E53" s="12">
        <v>2011</v>
      </c>
      <c r="F53" s="56" t="s">
        <v>198</v>
      </c>
      <c r="G53" s="59" t="s">
        <v>103</v>
      </c>
      <c r="H53" s="58"/>
      <c r="I53" s="68"/>
    </row>
    <row r="54" spans="1:9">
      <c r="A54" s="1000" t="s">
        <v>185</v>
      </c>
      <c r="B54" s="997" t="e">
        <f>#REF!</f>
        <v>#REF!</v>
      </c>
      <c r="C54" s="57" t="e">
        <f>#REF!</f>
        <v>#REF!</v>
      </c>
      <c r="D54" s="58"/>
      <c r="E54" s="12">
        <v>2011</v>
      </c>
      <c r="F54" s="10" t="s">
        <v>198</v>
      </c>
      <c r="G54" s="59" t="s">
        <v>103</v>
      </c>
      <c r="H54" s="58"/>
      <c r="I54" s="68"/>
    </row>
    <row r="55" spans="1:9">
      <c r="A55" s="1001"/>
      <c r="B55" s="998"/>
      <c r="C55" s="58"/>
      <c r="D55" s="58"/>
      <c r="E55" s="12">
        <v>2011</v>
      </c>
      <c r="F55" s="56" t="s">
        <v>198</v>
      </c>
      <c r="G55" s="59" t="s">
        <v>103</v>
      </c>
      <c r="H55" s="58"/>
      <c r="I55" s="68"/>
    </row>
    <row r="56" spans="1:9">
      <c r="A56" s="1001"/>
      <c r="B56" s="998"/>
      <c r="C56" s="58"/>
      <c r="D56" s="58"/>
      <c r="E56" s="12">
        <v>2011</v>
      </c>
      <c r="F56" s="10" t="s">
        <v>198</v>
      </c>
      <c r="G56" s="59" t="s">
        <v>103</v>
      </c>
      <c r="H56" s="58"/>
      <c r="I56" s="68"/>
    </row>
    <row r="57" spans="1:9">
      <c r="A57" s="1001"/>
      <c r="B57" s="998"/>
      <c r="C57" s="58"/>
      <c r="D57" s="58"/>
      <c r="E57" s="12">
        <v>2011</v>
      </c>
      <c r="F57" s="56" t="s">
        <v>198</v>
      </c>
      <c r="G57" s="59" t="s">
        <v>103</v>
      </c>
      <c r="H57" s="58"/>
      <c r="I57" s="68"/>
    </row>
    <row r="58" spans="1:9">
      <c r="A58" s="1001"/>
      <c r="B58" s="999"/>
      <c r="C58" s="58"/>
      <c r="D58" s="58"/>
      <c r="E58" s="12">
        <v>2011</v>
      </c>
      <c r="F58" s="10" t="s">
        <v>198</v>
      </c>
      <c r="G58" s="59" t="s">
        <v>103</v>
      </c>
      <c r="H58" s="58"/>
      <c r="I58" s="68"/>
    </row>
    <row r="59" spans="1:9">
      <c r="A59" s="1001"/>
      <c r="B59" s="997" t="e">
        <f>#REF!</f>
        <v>#REF!</v>
      </c>
      <c r="C59" s="58"/>
      <c r="D59" s="58"/>
      <c r="E59" s="12">
        <v>2011</v>
      </c>
      <c r="F59" s="56" t="s">
        <v>198</v>
      </c>
      <c r="G59" s="59" t="s">
        <v>103</v>
      </c>
      <c r="H59" s="58"/>
      <c r="I59" s="68"/>
    </row>
    <row r="60" spans="1:9">
      <c r="A60" s="1001"/>
      <c r="B60" s="998"/>
      <c r="C60" s="58"/>
      <c r="D60" s="58"/>
      <c r="E60" s="12">
        <v>2011</v>
      </c>
      <c r="F60" s="10" t="s">
        <v>198</v>
      </c>
      <c r="G60" s="59" t="s">
        <v>103</v>
      </c>
      <c r="H60" s="58"/>
      <c r="I60" s="68"/>
    </row>
    <row r="61" spans="1:9">
      <c r="A61" s="1001"/>
      <c r="B61" s="998"/>
      <c r="C61" s="58"/>
      <c r="D61" s="58"/>
      <c r="E61" s="12">
        <v>2011</v>
      </c>
      <c r="F61" s="56" t="s">
        <v>198</v>
      </c>
      <c r="G61" s="59" t="s">
        <v>103</v>
      </c>
      <c r="H61" s="58"/>
      <c r="I61" s="68"/>
    </row>
    <row r="62" spans="1:9">
      <c r="A62" s="1001"/>
      <c r="B62" s="998"/>
      <c r="C62" s="58"/>
      <c r="D62" s="58"/>
      <c r="E62" s="12">
        <v>2011</v>
      </c>
      <c r="F62" s="10" t="s">
        <v>198</v>
      </c>
      <c r="G62" s="59" t="s">
        <v>103</v>
      </c>
    </row>
    <row r="63" spans="1:9">
      <c r="A63" s="1001"/>
      <c r="B63" s="999"/>
      <c r="C63" s="58"/>
      <c r="D63" s="58"/>
      <c r="E63" s="12">
        <v>2011</v>
      </c>
      <c r="F63" s="56" t="s">
        <v>198</v>
      </c>
      <c r="G63" s="59" t="s">
        <v>103</v>
      </c>
    </row>
    <row r="64" spans="1:9">
      <c r="A64" s="1001"/>
      <c r="B64" s="997" t="e">
        <f>#REF!</f>
        <v>#REF!</v>
      </c>
      <c r="C64" s="58"/>
      <c r="D64" s="58"/>
      <c r="E64" s="12">
        <v>2011</v>
      </c>
      <c r="F64" s="10" t="s">
        <v>198</v>
      </c>
      <c r="G64" s="59" t="s">
        <v>103</v>
      </c>
    </row>
    <row r="65" spans="2:7">
      <c r="B65" s="998"/>
      <c r="C65" s="58"/>
      <c r="D65" s="58"/>
      <c r="E65" s="12">
        <v>2011</v>
      </c>
      <c r="F65" s="56" t="s">
        <v>198</v>
      </c>
      <c r="G65" s="59" t="s">
        <v>103</v>
      </c>
    </row>
    <row r="66" spans="2:7">
      <c r="B66" s="998"/>
      <c r="C66" s="58"/>
      <c r="D66" s="58"/>
      <c r="E66" s="12">
        <v>2011</v>
      </c>
      <c r="F66" s="10" t="s">
        <v>198</v>
      </c>
      <c r="G66" s="59" t="s">
        <v>103</v>
      </c>
    </row>
    <row r="67" spans="2:7">
      <c r="B67" s="998"/>
      <c r="C67" s="58"/>
      <c r="D67" s="58"/>
      <c r="E67" s="12">
        <v>2011</v>
      </c>
      <c r="F67" s="56" t="s">
        <v>198</v>
      </c>
      <c r="G67" s="59" t="s">
        <v>103</v>
      </c>
    </row>
    <row r="68" spans="2:7">
      <c r="B68" s="999"/>
      <c r="C68" s="58"/>
      <c r="D68" s="58"/>
      <c r="E68" s="12">
        <v>2011</v>
      </c>
      <c r="F68" s="10" t="s">
        <v>198</v>
      </c>
      <c r="G68" s="59" t="s">
        <v>103</v>
      </c>
    </row>
    <row r="69" spans="2:7">
      <c r="B69" s="997" t="e">
        <f>#REF!</f>
        <v>#REF!</v>
      </c>
    </row>
    <row r="70" spans="2:7">
      <c r="B70" s="998"/>
    </row>
    <row r="71" spans="2:7">
      <c r="B71" s="998"/>
    </row>
    <row r="72" spans="2:7">
      <c r="B72" s="998"/>
    </row>
    <row r="73" spans="2:7">
      <c r="B73" s="999"/>
    </row>
  </sheetData>
  <mergeCells count="20">
    <mergeCell ref="B54:B58"/>
    <mergeCell ref="A54:A64"/>
    <mergeCell ref="B59:B63"/>
    <mergeCell ref="B64:B68"/>
    <mergeCell ref="B69:B73"/>
    <mergeCell ref="B2:B6"/>
    <mergeCell ref="B7:B10"/>
    <mergeCell ref="B11:B12"/>
    <mergeCell ref="A2:A14"/>
    <mergeCell ref="A48:A53"/>
    <mergeCell ref="B48:B53"/>
    <mergeCell ref="B39:B40"/>
    <mergeCell ref="B41:B42"/>
    <mergeCell ref="B22:B25"/>
    <mergeCell ref="B26:B28"/>
    <mergeCell ref="B45:B47"/>
    <mergeCell ref="A15:A47"/>
    <mergeCell ref="B29:B32"/>
    <mergeCell ref="B34:B35"/>
    <mergeCell ref="B36:B37"/>
  </mergeCells>
  <phoneticPr fontId="0" type="noConversion"/>
  <dataValidations count="1">
    <dataValidation type="list" allowBlank="1" showInputMessage="1" showErrorMessage="1" sqref="B22 B15:B18">
      <formula1>$A$39:$A$43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21</vt:i4>
      </vt:variant>
    </vt:vector>
  </HeadingPairs>
  <TitlesOfParts>
    <vt:vector size="50" baseType="lpstr">
      <vt:lpstr>Notice</vt:lpstr>
      <vt:lpstr>Echéancier</vt:lpstr>
      <vt:lpstr>Action 1 </vt:lpstr>
      <vt:lpstr>Action 2</vt:lpstr>
      <vt:lpstr>Action_3</vt:lpstr>
      <vt:lpstr>PR</vt:lpstr>
      <vt:lpstr>Indicateurs programme</vt:lpstr>
      <vt:lpstr>Planning annuel</vt:lpstr>
      <vt:lpstr>Suivi</vt:lpstr>
      <vt:lpstr>Action_4</vt:lpstr>
      <vt:lpstr>Action_5</vt:lpstr>
      <vt:lpstr>Action_6</vt:lpstr>
      <vt:lpstr>Action_7</vt:lpstr>
      <vt:lpstr>Action_8</vt:lpstr>
      <vt:lpstr>Action_9</vt:lpstr>
      <vt:lpstr>Action_10</vt:lpstr>
      <vt:lpstr>Action_11</vt:lpstr>
      <vt:lpstr>Action_12</vt:lpstr>
      <vt:lpstr>Action_13</vt:lpstr>
      <vt:lpstr>Action_14</vt:lpstr>
      <vt:lpstr>Action_15</vt:lpstr>
      <vt:lpstr>Action_16</vt:lpstr>
      <vt:lpstr>Action_17</vt:lpstr>
      <vt:lpstr>Action_18</vt:lpstr>
      <vt:lpstr>Action_19</vt:lpstr>
      <vt:lpstr>potentiel d'évitement</vt:lpstr>
      <vt:lpstr>ETP</vt:lpstr>
      <vt:lpstr>€ coût</vt:lpstr>
      <vt:lpstr>Bilan</vt:lpstr>
      <vt:lpstr>Notice!OLE_LINK1</vt:lpstr>
      <vt:lpstr>'Action 1 '!Zone_d_impression</vt:lpstr>
      <vt:lpstr>'Action 2'!Zone_d_impression</vt:lpstr>
      <vt:lpstr>Action_10!Zone_d_impression</vt:lpstr>
      <vt:lpstr>Action_11!Zone_d_impression</vt:lpstr>
      <vt:lpstr>Action_12!Zone_d_impression</vt:lpstr>
      <vt:lpstr>Action_13!Zone_d_impression</vt:lpstr>
      <vt:lpstr>Action_14!Zone_d_impression</vt:lpstr>
      <vt:lpstr>Action_15!Zone_d_impression</vt:lpstr>
      <vt:lpstr>Action_16!Zone_d_impression</vt:lpstr>
      <vt:lpstr>Action_17!Zone_d_impression</vt:lpstr>
      <vt:lpstr>Action_18!Zone_d_impression</vt:lpstr>
      <vt:lpstr>Action_19!Zone_d_impression</vt:lpstr>
      <vt:lpstr>Action_3!Zone_d_impression</vt:lpstr>
      <vt:lpstr>Action_4!Zone_d_impression</vt:lpstr>
      <vt:lpstr>Action_5!Zone_d_impression</vt:lpstr>
      <vt:lpstr>Action_6!Zone_d_impression</vt:lpstr>
      <vt:lpstr>Action_7!Zone_d_impression</vt:lpstr>
      <vt:lpstr>Action_8!Zone_d_impression</vt:lpstr>
      <vt:lpstr>Action_9!Zone_d_impression</vt:lpstr>
      <vt:lpstr>PR!Zone_d_impression</vt:lpstr>
    </vt:vector>
  </TitlesOfParts>
  <Company>Inddigo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dc:creator>
  <cp:lastModifiedBy>isadora.placide</cp:lastModifiedBy>
  <cp:lastPrinted>2017-12-06T17:10:59Z</cp:lastPrinted>
  <dcterms:created xsi:type="dcterms:W3CDTF">2010-09-24T13:03:55Z</dcterms:created>
  <dcterms:modified xsi:type="dcterms:W3CDTF">2017-12-07T02:51:21Z</dcterms:modified>
</cp:coreProperties>
</file>